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Heavy Truck 5 July 2023\Top 100 Trucking Companies\"/>
    </mc:Choice>
  </mc:AlternateContent>
  <xr:revisionPtr revIDLastSave="0" documentId="13_ncr:1_{BC85C13B-2105-49B8-BB8D-0276560F10A5}" xr6:coauthVersionLast="47" xr6:coauthVersionMax="47" xr10:uidLastSave="{00000000-0000-0000-0000-000000000000}"/>
  <bookViews>
    <workbookView showSheetTabs="0" xWindow="3960" yWindow="1344" windowWidth="17280" windowHeight="8880" tabRatio="703" xr2:uid="{E1683B44-1593-4D71-9E2C-3F3B52B237A8}"/>
  </bookViews>
  <sheets>
    <sheet name="Intro" sheetId="4" r:id="rId1"/>
    <sheet name="About" sheetId="8" r:id="rId2"/>
    <sheet name="Summary - Private Fleets" sheetId="5" r:id="rId3"/>
    <sheet name="Summary - For Hire" sheetId="6" r:id="rId4"/>
    <sheet name="Private Fleets Raw Data" sheetId="1" r:id="rId5"/>
    <sheet name="For Hire Raw Data" sheetId="3" r:id="rId6"/>
  </sheets>
  <definedNames>
    <definedName name="_xlnm._FilterDatabase" localSheetId="5" hidden="1">'For Hire Raw Data'!$A$2:$BK$2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H12" i="6"/>
  <c r="Q7" i="6" s="1"/>
  <c r="G11" i="6"/>
  <c r="F12" i="6"/>
  <c r="N7" i="6" s="1"/>
  <c r="E11" i="6"/>
  <c r="D12" i="6"/>
  <c r="M7" i="6" s="1"/>
  <c r="BA129" i="3"/>
  <c r="AP129" i="3"/>
  <c r="AE129" i="3"/>
  <c r="AF129" i="3" s="1"/>
  <c r="C11" i="6" s="1"/>
  <c r="AG129" i="3"/>
  <c r="B12" i="6"/>
  <c r="L7" i="6" s="1"/>
  <c r="BK129" i="3"/>
  <c r="BI129" i="3"/>
  <c r="BG129" i="3"/>
  <c r="BE129" i="3"/>
  <c r="BD129" i="3" s="1"/>
  <c r="BC129" i="3"/>
  <c r="BB129" i="3"/>
  <c r="AZ129" i="3"/>
  <c r="AX129" i="3"/>
  <c r="AV129" i="3"/>
  <c r="AT129" i="3"/>
  <c r="D8" i="6" s="1"/>
  <c r="M5" i="6" s="1"/>
  <c r="AR129" i="3"/>
  <c r="D2" i="6"/>
  <c r="M2" i="6" s="1"/>
  <c r="AQ129" i="3"/>
  <c r="AO129" i="3"/>
  <c r="AM129" i="3"/>
  <c r="AK129" i="3"/>
  <c r="AI129" i="3"/>
  <c r="AD129" i="3"/>
  <c r="AB129" i="3"/>
  <c r="BB102" i="3"/>
  <c r="BB4" i="3"/>
  <c r="BB7" i="3"/>
  <c r="BB5" i="3"/>
  <c r="BB6" i="3"/>
  <c r="BB8" i="3"/>
  <c r="BB9" i="3"/>
  <c r="BB10" i="3"/>
  <c r="BB12" i="3"/>
  <c r="BB15" i="3"/>
  <c r="BB11" i="3"/>
  <c r="BB16" i="3"/>
  <c r="BB13" i="3"/>
  <c r="BB14" i="3"/>
  <c r="BB17" i="3"/>
  <c r="BB18" i="3"/>
  <c r="BB19" i="3"/>
  <c r="BB22" i="3"/>
  <c r="BB20" i="3"/>
  <c r="BB21" i="3"/>
  <c r="BB23" i="3"/>
  <c r="BB25" i="3"/>
  <c r="BB26" i="3"/>
  <c r="BB24" i="3"/>
  <c r="BB28" i="3"/>
  <c r="BB27" i="3"/>
  <c r="BB29" i="3"/>
  <c r="BB30" i="3"/>
  <c r="BB32" i="3"/>
  <c r="BB33" i="3"/>
  <c r="BB31" i="3"/>
  <c r="BB38" i="3"/>
  <c r="BB41" i="3"/>
  <c r="BB34" i="3"/>
  <c r="BB35" i="3"/>
  <c r="BB40" i="3"/>
  <c r="BB36" i="3"/>
  <c r="BB43" i="3"/>
  <c r="BB46" i="3"/>
  <c r="BB48" i="3"/>
  <c r="BB45" i="3"/>
  <c r="BB42" i="3"/>
  <c r="BB53" i="3"/>
  <c r="BB52" i="3"/>
  <c r="BB55" i="3"/>
  <c r="BB44" i="3"/>
  <c r="BB50" i="3"/>
  <c r="BB57" i="3"/>
  <c r="BB62" i="3"/>
  <c r="BB59" i="3"/>
  <c r="BB39" i="3"/>
  <c r="BB51" i="3"/>
  <c r="BB54" i="3"/>
  <c r="BB64" i="3"/>
  <c r="BB66" i="3"/>
  <c r="BB65" i="3"/>
  <c r="BB63" i="3"/>
  <c r="BB67" i="3"/>
  <c r="BB58" i="3"/>
  <c r="BB56" i="3"/>
  <c r="BB70" i="3"/>
  <c r="BB68" i="3"/>
  <c r="BB47" i="3"/>
  <c r="BB72" i="3"/>
  <c r="BB60" i="3"/>
  <c r="BB73" i="3"/>
  <c r="BB76" i="3"/>
  <c r="BB75" i="3"/>
  <c r="BB77" i="3"/>
  <c r="BB61" i="3"/>
  <c r="BB74" i="3"/>
  <c r="BB71" i="3"/>
  <c r="BB78" i="3"/>
  <c r="BB85" i="3"/>
  <c r="BB81" i="3"/>
  <c r="BB91" i="3"/>
  <c r="BB92" i="3"/>
  <c r="BB83" i="3"/>
  <c r="BB88" i="3"/>
  <c r="BB86" i="3"/>
  <c r="BB84" i="3"/>
  <c r="BB93" i="3"/>
  <c r="BB97" i="3"/>
  <c r="BB94" i="3"/>
  <c r="BB82" i="3"/>
  <c r="BB98" i="3"/>
  <c r="BB80" i="3"/>
  <c r="BB96" i="3"/>
  <c r="BB99" i="3"/>
  <c r="BB95" i="3"/>
  <c r="BB101" i="3"/>
  <c r="BB87" i="3"/>
  <c r="BB100" i="3"/>
  <c r="BB69" i="3"/>
  <c r="BB49" i="3"/>
  <c r="BB3" i="3"/>
  <c r="U4" i="3"/>
  <c r="U7" i="3"/>
  <c r="U5" i="3"/>
  <c r="U6" i="3"/>
  <c r="U8" i="3"/>
  <c r="U9" i="3"/>
  <c r="U10" i="3"/>
  <c r="U12" i="3"/>
  <c r="U15" i="3"/>
  <c r="U11" i="3"/>
  <c r="U16" i="3"/>
  <c r="U13" i="3"/>
  <c r="U14" i="3"/>
  <c r="U17" i="3"/>
  <c r="U18" i="3"/>
  <c r="U19" i="3"/>
  <c r="U22" i="3"/>
  <c r="U20" i="3"/>
  <c r="U21" i="3"/>
  <c r="U23" i="3"/>
  <c r="U25" i="3"/>
  <c r="U26" i="3"/>
  <c r="U24" i="3"/>
  <c r="U28" i="3"/>
  <c r="U27" i="3"/>
  <c r="U29" i="3"/>
  <c r="U37" i="3"/>
  <c r="U30" i="3"/>
  <c r="U32" i="3"/>
  <c r="U33" i="3"/>
  <c r="U31" i="3"/>
  <c r="U38" i="3"/>
  <c r="U41" i="3"/>
  <c r="U34" i="3"/>
  <c r="U35" i="3"/>
  <c r="U40" i="3"/>
  <c r="U36" i="3"/>
  <c r="U43" i="3"/>
  <c r="U46" i="3"/>
  <c r="U48" i="3"/>
  <c r="U45" i="3"/>
  <c r="U42" i="3"/>
  <c r="U53" i="3"/>
  <c r="U52" i="3"/>
  <c r="U55" i="3"/>
  <c r="U44" i="3"/>
  <c r="U50" i="3"/>
  <c r="U57" i="3"/>
  <c r="U62" i="3"/>
  <c r="U59" i="3"/>
  <c r="U39" i="3"/>
  <c r="U51" i="3"/>
  <c r="U54" i="3"/>
  <c r="U64" i="3"/>
  <c r="U66" i="3"/>
  <c r="U65" i="3"/>
  <c r="U63" i="3"/>
  <c r="U67" i="3"/>
  <c r="U58" i="3"/>
  <c r="U56" i="3"/>
  <c r="U70" i="3"/>
  <c r="U68" i="3"/>
  <c r="U47" i="3"/>
  <c r="U72" i="3"/>
  <c r="U60" i="3"/>
  <c r="U73" i="3"/>
  <c r="U76" i="3"/>
  <c r="U79" i="3"/>
  <c r="U75" i="3"/>
  <c r="U77" i="3"/>
  <c r="U61" i="3"/>
  <c r="U74" i="3"/>
  <c r="U71" i="3"/>
  <c r="U78" i="3"/>
  <c r="U85" i="3"/>
  <c r="U90" i="3"/>
  <c r="U81" i="3"/>
  <c r="U89" i="3"/>
  <c r="U91" i="3"/>
  <c r="U92" i="3"/>
  <c r="U83" i="3"/>
  <c r="U88" i="3"/>
  <c r="U86" i="3"/>
  <c r="U84" i="3"/>
  <c r="U93" i="3"/>
  <c r="U97" i="3"/>
  <c r="U94" i="3"/>
  <c r="U82" i="3"/>
  <c r="U98" i="3"/>
  <c r="U80" i="3"/>
  <c r="U96" i="3"/>
  <c r="U99" i="3"/>
  <c r="U95" i="3"/>
  <c r="U101" i="3"/>
  <c r="U87" i="3"/>
  <c r="U100" i="3"/>
  <c r="U69" i="3"/>
  <c r="U49" i="3"/>
  <c r="U102" i="3"/>
  <c r="U3" i="3"/>
  <c r="AQ4" i="3"/>
  <c r="AQ7" i="3"/>
  <c r="AQ5" i="3"/>
  <c r="AQ6" i="3"/>
  <c r="AQ8" i="3"/>
  <c r="AQ9" i="3"/>
  <c r="AQ10" i="3"/>
  <c r="AQ12" i="3"/>
  <c r="AQ15" i="3"/>
  <c r="AQ11" i="3"/>
  <c r="AQ16" i="3"/>
  <c r="AQ13" i="3"/>
  <c r="AQ14" i="3"/>
  <c r="AQ17" i="3"/>
  <c r="AQ18" i="3"/>
  <c r="AQ19" i="3"/>
  <c r="AQ22" i="3"/>
  <c r="AQ20" i="3"/>
  <c r="AQ21" i="3"/>
  <c r="AQ23" i="3"/>
  <c r="AQ25" i="3"/>
  <c r="AQ26" i="3"/>
  <c r="AQ24" i="3"/>
  <c r="AQ28" i="3"/>
  <c r="AQ27" i="3"/>
  <c r="AQ29" i="3"/>
  <c r="AQ30" i="3"/>
  <c r="AQ32" i="3"/>
  <c r="AQ33" i="3"/>
  <c r="AQ31" i="3"/>
  <c r="AQ38" i="3"/>
  <c r="AQ41" i="3"/>
  <c r="AQ34" i="3"/>
  <c r="AQ35" i="3"/>
  <c r="AQ40" i="3"/>
  <c r="AQ36" i="3"/>
  <c r="AQ43" i="3"/>
  <c r="AQ46" i="3"/>
  <c r="AQ48" i="3"/>
  <c r="AQ45" i="3"/>
  <c r="AQ42" i="3"/>
  <c r="AQ53" i="3"/>
  <c r="AQ52" i="3"/>
  <c r="AQ55" i="3"/>
  <c r="AQ44" i="3"/>
  <c r="AQ50" i="3"/>
  <c r="AQ57" i="3"/>
  <c r="AQ62" i="3"/>
  <c r="AQ59" i="3"/>
  <c r="AQ39" i="3"/>
  <c r="AQ51" i="3"/>
  <c r="AQ54" i="3"/>
  <c r="AQ64" i="3"/>
  <c r="AQ66" i="3"/>
  <c r="AQ65" i="3"/>
  <c r="AQ63" i="3"/>
  <c r="AQ67" i="3"/>
  <c r="AQ58" i="3"/>
  <c r="AQ56" i="3"/>
  <c r="AQ70" i="3"/>
  <c r="AQ68" i="3"/>
  <c r="AQ47" i="3"/>
  <c r="AQ72" i="3"/>
  <c r="AQ60" i="3"/>
  <c r="AQ73" i="3"/>
  <c r="AQ76" i="3"/>
  <c r="AQ75" i="3"/>
  <c r="AQ77" i="3"/>
  <c r="AQ61" i="3"/>
  <c r="AQ74" i="3"/>
  <c r="AQ71" i="3"/>
  <c r="AQ78" i="3"/>
  <c r="AQ85" i="3"/>
  <c r="AQ81" i="3"/>
  <c r="AQ91" i="3"/>
  <c r="AQ92" i="3"/>
  <c r="AQ83" i="3"/>
  <c r="AQ88" i="3"/>
  <c r="AQ86" i="3"/>
  <c r="AQ84" i="3"/>
  <c r="AQ93" i="3"/>
  <c r="AQ97" i="3"/>
  <c r="AQ94" i="3"/>
  <c r="AQ82" i="3"/>
  <c r="AQ98" i="3"/>
  <c r="AQ80" i="3"/>
  <c r="AQ96" i="3"/>
  <c r="AQ99" i="3"/>
  <c r="AQ95" i="3"/>
  <c r="AQ101" i="3"/>
  <c r="AQ87" i="3"/>
  <c r="AQ100" i="3"/>
  <c r="AQ69" i="3"/>
  <c r="AQ49" i="3"/>
  <c r="AQ3" i="3"/>
  <c r="AF4" i="3"/>
  <c r="AF7" i="3"/>
  <c r="AF5" i="3"/>
  <c r="AF6" i="3"/>
  <c r="AF8" i="3"/>
  <c r="AF9" i="3"/>
  <c r="AF10" i="3"/>
  <c r="AF12" i="3"/>
  <c r="AF15" i="3"/>
  <c r="AF11" i="3"/>
  <c r="AF16" i="3"/>
  <c r="AF13" i="3"/>
  <c r="AF14" i="3"/>
  <c r="AF17" i="3"/>
  <c r="AF18" i="3"/>
  <c r="AF19" i="3"/>
  <c r="AF22" i="3"/>
  <c r="AF21" i="3"/>
  <c r="AF23" i="3"/>
  <c r="AF25" i="3"/>
  <c r="AF26" i="3"/>
  <c r="AF24" i="3"/>
  <c r="AF28" i="3"/>
  <c r="AF27" i="3"/>
  <c r="AF29" i="3"/>
  <c r="AF30" i="3"/>
  <c r="AF32" i="3"/>
  <c r="AF33" i="3"/>
  <c r="AF31" i="3"/>
  <c r="AF38" i="3"/>
  <c r="AF41" i="3"/>
  <c r="AF34" i="3"/>
  <c r="AF40" i="3"/>
  <c r="AF36" i="3"/>
  <c r="AF43" i="3"/>
  <c r="AF48" i="3"/>
  <c r="AF45" i="3"/>
  <c r="AF42" i="3"/>
  <c r="AF53" i="3"/>
  <c r="AF52" i="3"/>
  <c r="AF55" i="3"/>
  <c r="AF44" i="3"/>
  <c r="AF57" i="3"/>
  <c r="AF62" i="3"/>
  <c r="AF59" i="3"/>
  <c r="AF39" i="3"/>
  <c r="AF51" i="3"/>
  <c r="AF54" i="3"/>
  <c r="AF64" i="3"/>
  <c r="AF66" i="3"/>
  <c r="AF65" i="3"/>
  <c r="AF63" i="3"/>
  <c r="AF67" i="3"/>
  <c r="AF58" i="3"/>
  <c r="AF56" i="3"/>
  <c r="AF70" i="3"/>
  <c r="AF68" i="3"/>
  <c r="AF47" i="3"/>
  <c r="AF72" i="3"/>
  <c r="AF60" i="3"/>
  <c r="AF79" i="3"/>
  <c r="AF75" i="3"/>
  <c r="AF77" i="3"/>
  <c r="AF61" i="3"/>
  <c r="AF74" i="3"/>
  <c r="AF71" i="3"/>
  <c r="AF85" i="3"/>
  <c r="AF81" i="3"/>
  <c r="AF92" i="3"/>
  <c r="AF83" i="3"/>
  <c r="AF88" i="3"/>
  <c r="AF86" i="3"/>
  <c r="AF84" i="3"/>
  <c r="AF93" i="3"/>
  <c r="AF94" i="3"/>
  <c r="AF82" i="3"/>
  <c r="AF98" i="3"/>
  <c r="AF80" i="3"/>
  <c r="AF96" i="3"/>
  <c r="AF99" i="3"/>
  <c r="AF95" i="3"/>
  <c r="AF101" i="3"/>
  <c r="AF87" i="3"/>
  <c r="AF100" i="3"/>
  <c r="AF69" i="3"/>
  <c r="AF49" i="3"/>
  <c r="AF102" i="3"/>
  <c r="AF3" i="3"/>
  <c r="H4" i="6"/>
  <c r="Q3" i="6" s="1"/>
  <c r="Z129" i="3"/>
  <c r="X129" i="3"/>
  <c r="H8" i="6" s="1"/>
  <c r="Q5" i="6" s="1"/>
  <c r="T129" i="3"/>
  <c r="V129" i="3"/>
  <c r="R49" i="3"/>
  <c r="B4" i="3"/>
  <c r="B7" i="3"/>
  <c r="B5" i="3"/>
  <c r="B6" i="3"/>
  <c r="B8" i="3"/>
  <c r="B9" i="3"/>
  <c r="B10" i="3"/>
  <c r="B12" i="3"/>
  <c r="B15" i="3"/>
  <c r="B11" i="3"/>
  <c r="B16" i="3"/>
  <c r="B13" i="3"/>
  <c r="B14" i="3"/>
  <c r="B17" i="3"/>
  <c r="B18" i="3"/>
  <c r="B19" i="3"/>
  <c r="B22" i="3"/>
  <c r="B20" i="3"/>
  <c r="B21" i="3"/>
  <c r="B23" i="3"/>
  <c r="B25" i="3"/>
  <c r="B26" i="3"/>
  <c r="B24" i="3"/>
  <c r="B28" i="3"/>
  <c r="B27" i="3"/>
  <c r="B29" i="3"/>
  <c r="B37" i="3"/>
  <c r="B30" i="3"/>
  <c r="B32" i="3"/>
  <c r="B33" i="3"/>
  <c r="B31" i="3"/>
  <c r="B38" i="3"/>
  <c r="B41" i="3"/>
  <c r="B34" i="3"/>
  <c r="B35" i="3"/>
  <c r="B40" i="3"/>
  <c r="B36" i="3"/>
  <c r="B43" i="3"/>
  <c r="B46" i="3"/>
  <c r="B48" i="3"/>
  <c r="B45" i="3"/>
  <c r="B42" i="3"/>
  <c r="B53" i="3"/>
  <c r="B52" i="3"/>
  <c r="B55" i="3"/>
  <c r="B44" i="3"/>
  <c r="B50" i="3"/>
  <c r="B57" i="3"/>
  <c r="B62" i="3"/>
  <c r="B59" i="3"/>
  <c r="B39" i="3"/>
  <c r="B51" i="3"/>
  <c r="B54" i="3"/>
  <c r="B64" i="3"/>
  <c r="B66" i="3"/>
  <c r="B65" i="3"/>
  <c r="B63" i="3"/>
  <c r="B67" i="3"/>
  <c r="B58" i="3"/>
  <c r="B56" i="3"/>
  <c r="B70" i="3"/>
  <c r="B68" i="3"/>
  <c r="B47" i="3"/>
  <c r="B72" i="3"/>
  <c r="B60" i="3"/>
  <c r="B73" i="3"/>
  <c r="B76" i="3"/>
  <c r="B79" i="3"/>
  <c r="B75" i="3"/>
  <c r="B77" i="3"/>
  <c r="B61" i="3"/>
  <c r="B74" i="3"/>
  <c r="B71" i="3"/>
  <c r="B78" i="3"/>
  <c r="B85" i="3"/>
  <c r="B90" i="3"/>
  <c r="B81" i="3"/>
  <c r="B89" i="3"/>
  <c r="B91" i="3"/>
  <c r="B92" i="3"/>
  <c r="B83" i="3"/>
  <c r="B88" i="3"/>
  <c r="B86" i="3"/>
  <c r="B84" i="3"/>
  <c r="B93" i="3"/>
  <c r="B97" i="3"/>
  <c r="B94" i="3"/>
  <c r="B82" i="3"/>
  <c r="B98" i="3"/>
  <c r="B80" i="3"/>
  <c r="B96" i="3"/>
  <c r="B99" i="3"/>
  <c r="B95" i="3"/>
  <c r="B101" i="3"/>
  <c r="B87" i="3"/>
  <c r="B100" i="3"/>
  <c r="B3" i="3"/>
  <c r="B64" i="5"/>
  <c r="B65" i="5" s="1"/>
  <c r="B66" i="5" s="1"/>
  <c r="B67" i="5" s="1"/>
  <c r="B68" i="5" s="1"/>
  <c r="B69" i="5" s="1"/>
  <c r="B70" i="5" s="1"/>
  <c r="B71" i="5" s="1"/>
  <c r="B13" i="5" s="1"/>
  <c r="I11" i="5"/>
  <c r="F63" i="5"/>
  <c r="F64" i="5" s="1"/>
  <c r="F65" i="5" s="1"/>
  <c r="F66" i="5" s="1"/>
  <c r="F67" i="5" s="1"/>
  <c r="F68" i="5" s="1"/>
  <c r="F69" i="5" s="1"/>
  <c r="F70" i="5" s="1"/>
  <c r="F71" i="5" s="1"/>
  <c r="H13" i="5" s="1"/>
  <c r="I12" i="5"/>
  <c r="I10" i="5"/>
  <c r="D64" i="5"/>
  <c r="D65" i="5" s="1"/>
  <c r="D66" i="5" s="1"/>
  <c r="D67" i="5" s="1"/>
  <c r="D68" i="5" s="1"/>
  <c r="D69" i="5" s="1"/>
  <c r="D70" i="5" s="1"/>
  <c r="D71" i="5" s="1"/>
  <c r="D13" i="5" s="1"/>
  <c r="C64" i="5"/>
  <c r="C65" i="5" s="1"/>
  <c r="C66" i="5" s="1"/>
  <c r="C67" i="5" s="1"/>
  <c r="C68" i="5" s="1"/>
  <c r="C69" i="5" s="1"/>
  <c r="C70" i="5" s="1"/>
  <c r="C71" i="5" s="1"/>
  <c r="C13" i="5" s="1"/>
  <c r="D63" i="5"/>
  <c r="C63" i="5"/>
  <c r="B63" i="5"/>
  <c r="Y32" i="6"/>
  <c r="Y31" i="6"/>
  <c r="Y30" i="6"/>
  <c r="Y29" i="6"/>
  <c r="Q46" i="5"/>
  <c r="Q45" i="5"/>
  <c r="Q44" i="5"/>
  <c r="Q43" i="5"/>
  <c r="U34" i="6"/>
  <c r="V34" i="6" s="1"/>
  <c r="U53" i="6"/>
  <c r="V53" i="6" s="1"/>
  <c r="U33" i="6"/>
  <c r="V33" i="6" s="1"/>
  <c r="U52" i="6"/>
  <c r="V52" i="6" s="1"/>
  <c r="U32" i="6"/>
  <c r="V32" i="6" s="1"/>
  <c r="U31" i="6"/>
  <c r="V31" i="6" s="1"/>
  <c r="U51" i="6"/>
  <c r="V51" i="6" s="1"/>
  <c r="U30" i="6"/>
  <c r="V30" i="6" s="1"/>
  <c r="U28" i="6"/>
  <c r="V28" i="6" s="1"/>
  <c r="U27" i="6"/>
  <c r="V27" i="6" s="1"/>
  <c r="U50" i="6"/>
  <c r="V50" i="6" s="1"/>
  <c r="U26" i="6"/>
  <c r="V26" i="6" s="1"/>
  <c r="U49" i="6"/>
  <c r="V49" i="6" s="1"/>
  <c r="U48" i="6"/>
  <c r="V48" i="6" s="1"/>
  <c r="U47" i="6"/>
  <c r="V47" i="6" s="1"/>
  <c r="U46" i="6"/>
  <c r="V46" i="6" s="1"/>
  <c r="U45" i="6"/>
  <c r="V45" i="6" s="1"/>
  <c r="U29" i="6"/>
  <c r="V29" i="6" s="1"/>
  <c r="U35" i="6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44" i="6"/>
  <c r="V44" i="6" s="1"/>
  <c r="U18" i="6"/>
  <c r="V18" i="6" s="1"/>
  <c r="U43" i="6"/>
  <c r="V43" i="6" s="1"/>
  <c r="U17" i="6"/>
  <c r="V17" i="6" s="1"/>
  <c r="U16" i="6"/>
  <c r="V16" i="6" s="1"/>
  <c r="U42" i="6"/>
  <c r="V42" i="6" s="1"/>
  <c r="U15" i="6"/>
  <c r="V15" i="6" s="1"/>
  <c r="U14" i="6"/>
  <c r="V14" i="6" s="1"/>
  <c r="U41" i="6"/>
  <c r="V41" i="6" s="1"/>
  <c r="U40" i="6"/>
  <c r="V40" i="6" s="1"/>
  <c r="U39" i="6"/>
  <c r="V39" i="6" s="1"/>
  <c r="U13" i="6"/>
  <c r="V13" i="6" s="1"/>
  <c r="U12" i="6"/>
  <c r="V12" i="6" s="1"/>
  <c r="U11" i="6"/>
  <c r="V11" i="6" s="1"/>
  <c r="U10" i="6"/>
  <c r="V10" i="6" s="1"/>
  <c r="U9" i="6"/>
  <c r="V9" i="6" s="1"/>
  <c r="U8" i="6"/>
  <c r="V8" i="6" s="1"/>
  <c r="U38" i="6"/>
  <c r="V38" i="6" s="1"/>
  <c r="U7" i="6"/>
  <c r="V7" i="6" s="1"/>
  <c r="U6" i="6"/>
  <c r="V6" i="6" s="1"/>
  <c r="U5" i="6"/>
  <c r="V5" i="6" s="1"/>
  <c r="U37" i="6"/>
  <c r="V37" i="6" s="1"/>
  <c r="U4" i="6"/>
  <c r="V4" i="6" s="1"/>
  <c r="U3" i="6"/>
  <c r="V3" i="6" s="1"/>
  <c r="U2" i="6"/>
  <c r="V2" i="6" s="1"/>
  <c r="D4" i="6"/>
  <c r="M3" i="6" s="1"/>
  <c r="F6" i="6"/>
  <c r="N4" i="6" s="1"/>
  <c r="F4" i="6"/>
  <c r="N3" i="6" s="1"/>
  <c r="F2" i="6"/>
  <c r="N2" i="6" s="1"/>
  <c r="B6" i="6"/>
  <c r="L4" i="6" s="1"/>
  <c r="B4" i="6"/>
  <c r="L3" i="6" s="1"/>
  <c r="B2" i="6"/>
  <c r="L2" i="6" s="1"/>
  <c r="M41" i="5"/>
  <c r="M45" i="5"/>
  <c r="N45" i="5" s="1"/>
  <c r="M40" i="5"/>
  <c r="N40" i="5" s="1"/>
  <c r="M46" i="5"/>
  <c r="N46" i="5" s="1"/>
  <c r="M39" i="5"/>
  <c r="N39" i="5" s="1"/>
  <c r="M38" i="5"/>
  <c r="N38" i="5" s="1"/>
  <c r="M47" i="5"/>
  <c r="N47" i="5" s="1"/>
  <c r="M37" i="5"/>
  <c r="N37" i="5" s="1"/>
  <c r="M36" i="5"/>
  <c r="N36" i="5" s="1"/>
  <c r="M35" i="5"/>
  <c r="N35" i="5" s="1"/>
  <c r="M48" i="5"/>
  <c r="N48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49" i="5"/>
  <c r="N49" i="5" s="1"/>
  <c r="M25" i="5"/>
  <c r="N25" i="5" s="1"/>
  <c r="M24" i="5"/>
  <c r="N24" i="5" s="1"/>
  <c r="M52" i="5"/>
  <c r="N52" i="5" s="1"/>
  <c r="M51" i="5"/>
  <c r="N51" i="5" s="1"/>
  <c r="M50" i="5"/>
  <c r="N50" i="5" s="1"/>
  <c r="M23" i="5"/>
  <c r="N23" i="5" s="1"/>
  <c r="M56" i="5"/>
  <c r="N56" i="5" s="1"/>
  <c r="M22" i="5"/>
  <c r="N22" i="5" s="1"/>
  <c r="M21" i="5"/>
  <c r="N21" i="5" s="1"/>
  <c r="M20" i="5"/>
  <c r="N20" i="5" s="1"/>
  <c r="M55" i="5"/>
  <c r="N55" i="5" s="1"/>
  <c r="M18" i="5"/>
  <c r="N18" i="5" s="1"/>
  <c r="M58" i="5"/>
  <c r="N58" i="5" s="1"/>
  <c r="M19" i="5"/>
  <c r="N19" i="5" s="1"/>
  <c r="M54" i="5"/>
  <c r="N54" i="5" s="1"/>
  <c r="M53" i="5"/>
  <c r="N53" i="5" s="1"/>
  <c r="M60" i="5"/>
  <c r="N60" i="5" s="1"/>
  <c r="M17" i="5"/>
  <c r="N17" i="5" s="1"/>
  <c r="M16" i="5"/>
  <c r="N16" i="5" s="1"/>
  <c r="M59" i="5"/>
  <c r="N59" i="5" s="1"/>
  <c r="M15" i="5"/>
  <c r="N15" i="5" s="1"/>
  <c r="M14" i="5"/>
  <c r="N14" i="5" s="1"/>
  <c r="M57" i="5"/>
  <c r="N57" i="5" s="1"/>
  <c r="M13" i="5"/>
  <c r="N13" i="5" s="1"/>
  <c r="M12" i="5"/>
  <c r="N12" i="5" s="1"/>
  <c r="M11" i="5"/>
  <c r="N11" i="5" s="1"/>
  <c r="M10" i="5"/>
  <c r="N10" i="5" s="1"/>
  <c r="M9" i="5"/>
  <c r="N9" i="5" s="1"/>
  <c r="M44" i="5"/>
  <c r="N44" i="5" s="1"/>
  <c r="M43" i="5"/>
  <c r="N43" i="5" s="1"/>
  <c r="Q6" i="5"/>
  <c r="H9" i="5" s="1"/>
  <c r="L6" i="5"/>
  <c r="G6" i="5"/>
  <c r="B6" i="5"/>
  <c r="Q4" i="5"/>
  <c r="D9" i="5" s="1"/>
  <c r="L4" i="5"/>
  <c r="D10" i="5" s="1"/>
  <c r="G4" i="5"/>
  <c r="D11" i="5" s="1"/>
  <c r="B4" i="5"/>
  <c r="D12" i="5" s="1"/>
  <c r="Q3" i="5"/>
  <c r="C9" i="5" s="1"/>
  <c r="L3" i="5"/>
  <c r="C10" i="5" s="1"/>
  <c r="G3" i="5"/>
  <c r="C11" i="5" s="1"/>
  <c r="B3" i="5"/>
  <c r="C12" i="5" s="1"/>
  <c r="Q2" i="5"/>
  <c r="B9" i="5" s="1"/>
  <c r="L2" i="5"/>
  <c r="B10" i="5" s="1"/>
  <c r="G2" i="5"/>
  <c r="B11" i="5" s="1"/>
  <c r="B2" i="5"/>
  <c r="D2" i="5" s="1"/>
  <c r="BJ4" i="3"/>
  <c r="BJ7" i="3"/>
  <c r="BJ5" i="3"/>
  <c r="BJ6" i="3"/>
  <c r="BJ8" i="3"/>
  <c r="BJ9" i="3"/>
  <c r="BJ10" i="3"/>
  <c r="BJ12" i="3"/>
  <c r="BJ15" i="3"/>
  <c r="BJ16" i="3"/>
  <c r="BJ13" i="3"/>
  <c r="BJ14" i="3"/>
  <c r="BJ17" i="3"/>
  <c r="BJ18" i="3"/>
  <c r="BJ19" i="3"/>
  <c r="BJ22" i="3"/>
  <c r="BJ20" i="3"/>
  <c r="BJ21" i="3"/>
  <c r="BJ23" i="3"/>
  <c r="BJ25" i="3"/>
  <c r="BJ26" i="3"/>
  <c r="BJ24" i="3"/>
  <c r="BJ28" i="3"/>
  <c r="BJ27" i="3"/>
  <c r="BJ29" i="3"/>
  <c r="BJ37" i="3"/>
  <c r="BJ30" i="3"/>
  <c r="BJ32" i="3"/>
  <c r="BJ33" i="3"/>
  <c r="BJ31" i="3"/>
  <c r="BJ41" i="3"/>
  <c r="BJ34" i="3"/>
  <c r="BJ40" i="3"/>
  <c r="BJ36" i="3"/>
  <c r="BJ43" i="3"/>
  <c r="BJ46" i="3"/>
  <c r="BJ48" i="3"/>
  <c r="BJ45" i="3"/>
  <c r="BJ42" i="3"/>
  <c r="BJ53" i="3"/>
  <c r="BJ52" i="3"/>
  <c r="BJ55" i="3"/>
  <c r="BJ44" i="3"/>
  <c r="BJ50" i="3"/>
  <c r="BJ57" i="3"/>
  <c r="BJ62" i="3"/>
  <c r="BJ59" i="3"/>
  <c r="BJ39" i="3"/>
  <c r="BJ51" i="3"/>
  <c r="BJ54" i="3"/>
  <c r="BJ64" i="3"/>
  <c r="BJ66" i="3"/>
  <c r="BJ65" i="3"/>
  <c r="BJ63" i="3"/>
  <c r="BJ67" i="3"/>
  <c r="BJ58" i="3"/>
  <c r="BJ68" i="3"/>
  <c r="BJ47" i="3"/>
  <c r="BJ72" i="3"/>
  <c r="BJ60" i="3"/>
  <c r="BJ73" i="3"/>
  <c r="BJ75" i="3"/>
  <c r="BJ74" i="3"/>
  <c r="BJ71" i="3"/>
  <c r="BJ78" i="3"/>
  <c r="BJ85" i="3"/>
  <c r="BJ90" i="3"/>
  <c r="BJ103" i="3"/>
  <c r="BJ81" i="3"/>
  <c r="BJ91" i="3"/>
  <c r="BJ83" i="3"/>
  <c r="BJ86" i="3"/>
  <c r="BJ84" i="3"/>
  <c r="BJ104" i="3"/>
  <c r="BJ94" i="3"/>
  <c r="BJ107" i="3"/>
  <c r="BJ109" i="3"/>
  <c r="BJ112" i="3"/>
  <c r="BJ115" i="3"/>
  <c r="BJ116" i="3"/>
  <c r="BJ127" i="3"/>
  <c r="BJ121" i="3"/>
  <c r="BJ122" i="3"/>
  <c r="BJ3" i="3"/>
  <c r="BH4" i="3"/>
  <c r="BH7" i="3"/>
  <c r="BH5" i="3"/>
  <c r="BH6" i="3"/>
  <c r="BH8" i="3"/>
  <c r="BH9" i="3"/>
  <c r="BH10" i="3"/>
  <c r="BH12" i="3"/>
  <c r="BH15" i="3"/>
  <c r="BH16" i="3"/>
  <c r="BH13" i="3"/>
  <c r="BH14" i="3"/>
  <c r="BH17" i="3"/>
  <c r="BH18" i="3"/>
  <c r="BH19" i="3"/>
  <c r="BH22" i="3"/>
  <c r="BH21" i="3"/>
  <c r="BH23" i="3"/>
  <c r="BH25" i="3"/>
  <c r="BH24" i="3"/>
  <c r="BH28" i="3"/>
  <c r="BH27" i="3"/>
  <c r="BH29" i="3"/>
  <c r="BH30" i="3"/>
  <c r="BH32" i="3"/>
  <c r="BH31" i="3"/>
  <c r="BH41" i="3"/>
  <c r="BH34" i="3"/>
  <c r="BH36" i="3"/>
  <c r="BH43" i="3"/>
  <c r="BH48" i="3"/>
  <c r="BH45" i="3"/>
  <c r="BH53" i="3"/>
  <c r="BH52" i="3"/>
  <c r="BH55" i="3"/>
  <c r="BH44" i="3"/>
  <c r="BH50" i="3"/>
  <c r="BH62" i="3"/>
  <c r="BH39" i="3"/>
  <c r="BH51" i="3"/>
  <c r="BH54" i="3"/>
  <c r="BH64" i="3"/>
  <c r="BH66" i="3"/>
  <c r="BH65" i="3"/>
  <c r="BH63" i="3"/>
  <c r="BH67" i="3"/>
  <c r="BH58" i="3"/>
  <c r="BH70" i="3"/>
  <c r="BH68" i="3"/>
  <c r="BH47" i="3"/>
  <c r="BH72" i="3"/>
  <c r="BH60" i="3"/>
  <c r="BH73" i="3"/>
  <c r="BH75" i="3"/>
  <c r="BH61" i="3"/>
  <c r="BH85" i="3"/>
  <c r="BH103" i="3"/>
  <c r="BH81" i="3"/>
  <c r="BH92" i="3"/>
  <c r="BH88" i="3"/>
  <c r="BH86" i="3"/>
  <c r="BH84" i="3"/>
  <c r="BH104" i="3"/>
  <c r="BH94" i="3"/>
  <c r="BH87" i="3"/>
  <c r="BH69" i="3"/>
  <c r="BH111" i="3"/>
  <c r="BH115" i="3"/>
  <c r="BH3" i="3"/>
  <c r="BF4" i="3"/>
  <c r="BF7" i="3"/>
  <c r="BF5" i="3"/>
  <c r="BF6" i="3"/>
  <c r="BF8" i="3"/>
  <c r="BF9" i="3"/>
  <c r="BF10" i="3"/>
  <c r="BF12" i="3"/>
  <c r="BF15" i="3"/>
  <c r="BF16" i="3"/>
  <c r="BF13" i="3"/>
  <c r="BF14" i="3"/>
  <c r="BF17" i="3"/>
  <c r="BF18" i="3"/>
  <c r="BF19" i="3"/>
  <c r="BF22" i="3"/>
  <c r="BF21" i="3"/>
  <c r="BF23" i="3"/>
  <c r="BF24" i="3"/>
  <c r="BF28" i="3"/>
  <c r="BF27" i="3"/>
  <c r="BF29" i="3"/>
  <c r="BF30" i="3"/>
  <c r="BF32" i="3"/>
  <c r="BF31" i="3"/>
  <c r="BF41" i="3"/>
  <c r="BF34" i="3"/>
  <c r="BF36" i="3"/>
  <c r="BF43" i="3"/>
  <c r="BF48" i="3"/>
  <c r="BF45" i="3"/>
  <c r="BF53" i="3"/>
  <c r="BF52" i="3"/>
  <c r="BF55" i="3"/>
  <c r="BF44" i="3"/>
  <c r="BF50" i="3"/>
  <c r="BF62" i="3"/>
  <c r="BF39" i="3"/>
  <c r="BF51" i="3"/>
  <c r="BF54" i="3"/>
  <c r="BF64" i="3"/>
  <c r="BF66" i="3"/>
  <c r="BF65" i="3"/>
  <c r="BF63" i="3"/>
  <c r="BF67" i="3"/>
  <c r="BF58" i="3"/>
  <c r="BF70" i="3"/>
  <c r="BF68" i="3"/>
  <c r="BF47" i="3"/>
  <c r="BF72" i="3"/>
  <c r="BF60" i="3"/>
  <c r="BF73" i="3"/>
  <c r="BF75" i="3"/>
  <c r="BF61" i="3"/>
  <c r="BF85" i="3"/>
  <c r="BF103" i="3"/>
  <c r="BF81" i="3"/>
  <c r="BF92" i="3"/>
  <c r="BF88" i="3"/>
  <c r="BF86" i="3"/>
  <c r="BF84" i="3"/>
  <c r="BF104" i="3"/>
  <c r="BF94" i="3"/>
  <c r="BF87" i="3"/>
  <c r="BF69" i="3"/>
  <c r="BF111" i="3"/>
  <c r="BF3" i="3"/>
  <c r="BD4" i="3"/>
  <c r="BD7" i="3"/>
  <c r="BD5" i="3"/>
  <c r="BD6" i="3"/>
  <c r="BD8" i="3"/>
  <c r="BD9" i="3"/>
  <c r="BD10" i="3"/>
  <c r="BD12" i="3"/>
  <c r="BD15" i="3"/>
  <c r="BD11" i="3"/>
  <c r="BD16" i="3"/>
  <c r="BD13" i="3"/>
  <c r="BD14" i="3"/>
  <c r="BD17" i="3"/>
  <c r="BD18" i="3"/>
  <c r="BD19" i="3"/>
  <c r="BD22" i="3"/>
  <c r="BD21" i="3"/>
  <c r="BD23" i="3"/>
  <c r="BD26" i="3"/>
  <c r="BD24" i="3"/>
  <c r="BD28" i="3"/>
  <c r="BD27" i="3"/>
  <c r="BD29" i="3"/>
  <c r="BD30" i="3"/>
  <c r="BD32" i="3"/>
  <c r="BD33" i="3"/>
  <c r="BD31" i="3"/>
  <c r="BD38" i="3"/>
  <c r="BD41" i="3"/>
  <c r="BD34" i="3"/>
  <c r="BD35" i="3"/>
  <c r="BD36" i="3"/>
  <c r="BD43" i="3"/>
  <c r="BD46" i="3"/>
  <c r="BD48" i="3"/>
  <c r="BD45" i="3"/>
  <c r="BD53" i="3"/>
  <c r="BD52" i="3"/>
  <c r="BD55" i="3"/>
  <c r="BD44" i="3"/>
  <c r="BD50" i="3"/>
  <c r="BD57" i="3"/>
  <c r="BD62" i="3"/>
  <c r="BD39" i="3"/>
  <c r="BD51" i="3"/>
  <c r="BD64" i="3"/>
  <c r="BD66" i="3"/>
  <c r="BD65" i="3"/>
  <c r="BD63" i="3"/>
  <c r="BD67" i="3"/>
  <c r="BD58" i="3"/>
  <c r="BD56" i="3"/>
  <c r="BD70" i="3"/>
  <c r="BD68" i="3"/>
  <c r="BD47" i="3"/>
  <c r="BD72" i="3"/>
  <c r="BD73" i="3"/>
  <c r="BD76" i="3"/>
  <c r="BD75" i="3"/>
  <c r="BD77" i="3"/>
  <c r="BD61" i="3"/>
  <c r="BD74" i="3"/>
  <c r="BD71" i="3"/>
  <c r="BD85" i="3"/>
  <c r="BD103" i="3"/>
  <c r="BD81" i="3"/>
  <c r="BD92" i="3"/>
  <c r="BD88" i="3"/>
  <c r="BD86" i="3"/>
  <c r="BD84" i="3"/>
  <c r="BD104" i="3"/>
  <c r="BD94" i="3"/>
  <c r="BD87" i="3"/>
  <c r="BD105" i="3"/>
  <c r="BD3" i="3"/>
  <c r="AY4" i="3"/>
  <c r="AY7" i="3"/>
  <c r="AY5" i="3"/>
  <c r="AY6" i="3"/>
  <c r="AY8" i="3"/>
  <c r="AY9" i="3"/>
  <c r="AY10" i="3"/>
  <c r="AY12" i="3"/>
  <c r="AY15" i="3"/>
  <c r="AY16" i="3"/>
  <c r="AY13" i="3"/>
  <c r="AY14" i="3"/>
  <c r="AY17" i="3"/>
  <c r="AY18" i="3"/>
  <c r="AY19" i="3"/>
  <c r="AY22" i="3"/>
  <c r="AY20" i="3"/>
  <c r="AY21" i="3"/>
  <c r="AY23" i="3"/>
  <c r="AY25" i="3"/>
  <c r="AY26" i="3"/>
  <c r="AY24" i="3"/>
  <c r="AY28" i="3"/>
  <c r="AY27" i="3"/>
  <c r="AY29" i="3"/>
  <c r="AY37" i="3"/>
  <c r="AY30" i="3"/>
  <c r="AY32" i="3"/>
  <c r="AY33" i="3"/>
  <c r="AY31" i="3"/>
  <c r="AY41" i="3"/>
  <c r="AY34" i="3"/>
  <c r="AY35" i="3"/>
  <c r="AY40" i="3"/>
  <c r="AY36" i="3"/>
  <c r="AY43" i="3"/>
  <c r="AY46" i="3"/>
  <c r="AY48" i="3"/>
  <c r="AY45" i="3"/>
  <c r="AY42" i="3"/>
  <c r="AY53" i="3"/>
  <c r="AY52" i="3"/>
  <c r="AY55" i="3"/>
  <c r="AY44" i="3"/>
  <c r="AY50" i="3"/>
  <c r="AY62" i="3"/>
  <c r="AY59" i="3"/>
  <c r="AY39" i="3"/>
  <c r="AY51" i="3"/>
  <c r="AY54" i="3"/>
  <c r="AY64" i="3"/>
  <c r="AY66" i="3"/>
  <c r="AY65" i="3"/>
  <c r="AY63" i="3"/>
  <c r="AY67" i="3"/>
  <c r="AY58" i="3"/>
  <c r="AY68" i="3"/>
  <c r="AY47" i="3"/>
  <c r="AY72" i="3"/>
  <c r="AY60" i="3"/>
  <c r="AY73" i="3"/>
  <c r="AY75" i="3"/>
  <c r="AY77" i="3"/>
  <c r="AY74" i="3"/>
  <c r="AY71" i="3"/>
  <c r="AY78" i="3"/>
  <c r="AY85" i="3"/>
  <c r="AY90" i="3"/>
  <c r="AY103" i="3"/>
  <c r="AY81" i="3"/>
  <c r="AY91" i="3"/>
  <c r="AY83" i="3"/>
  <c r="AY86" i="3"/>
  <c r="AY84" i="3"/>
  <c r="AY104" i="3"/>
  <c r="AY94" i="3"/>
  <c r="AY107" i="3"/>
  <c r="AY109" i="3"/>
  <c r="AY112" i="3"/>
  <c r="AY113" i="3"/>
  <c r="AY115" i="3"/>
  <c r="AY116" i="3"/>
  <c r="AY117" i="3"/>
  <c r="AY118" i="3"/>
  <c r="AY127" i="3"/>
  <c r="AY121" i="3"/>
  <c r="AY122" i="3"/>
  <c r="AY3" i="3"/>
  <c r="AW4" i="3"/>
  <c r="AW7" i="3"/>
  <c r="AW5" i="3"/>
  <c r="AW6" i="3"/>
  <c r="AW8" i="3"/>
  <c r="AW9" i="3"/>
  <c r="AW10" i="3"/>
  <c r="AW12" i="3"/>
  <c r="AW15" i="3"/>
  <c r="AW16" i="3"/>
  <c r="AW13" i="3"/>
  <c r="AW14" i="3"/>
  <c r="AW17" i="3"/>
  <c r="AW18" i="3"/>
  <c r="AW19" i="3"/>
  <c r="AW22" i="3"/>
  <c r="AW21" i="3"/>
  <c r="AW23" i="3"/>
  <c r="AW25" i="3"/>
  <c r="AW26" i="3"/>
  <c r="AW24" i="3"/>
  <c r="AW28" i="3"/>
  <c r="AW27" i="3"/>
  <c r="AW29" i="3"/>
  <c r="AW30" i="3"/>
  <c r="AW32" i="3"/>
  <c r="AW33" i="3"/>
  <c r="AW31" i="3"/>
  <c r="AW41" i="3"/>
  <c r="AW34" i="3"/>
  <c r="AW36" i="3"/>
  <c r="AW43" i="3"/>
  <c r="AW48" i="3"/>
  <c r="AW45" i="3"/>
  <c r="AW53" i="3"/>
  <c r="AW52" i="3"/>
  <c r="AW55" i="3"/>
  <c r="AW44" i="3"/>
  <c r="AW50" i="3"/>
  <c r="AW62" i="3"/>
  <c r="AW39" i="3"/>
  <c r="AW51" i="3"/>
  <c r="AW54" i="3"/>
  <c r="AW64" i="3"/>
  <c r="AW66" i="3"/>
  <c r="AW65" i="3"/>
  <c r="AW63" i="3"/>
  <c r="AW67" i="3"/>
  <c r="AW58" i="3"/>
  <c r="AW70" i="3"/>
  <c r="AW68" i="3"/>
  <c r="AW47" i="3"/>
  <c r="AW72" i="3"/>
  <c r="AW60" i="3"/>
  <c r="AW73" i="3"/>
  <c r="AW75" i="3"/>
  <c r="AW61" i="3"/>
  <c r="AW85" i="3"/>
  <c r="AW103" i="3"/>
  <c r="AW81" i="3"/>
  <c r="AW92" i="3"/>
  <c r="AW86" i="3"/>
  <c r="AW84" i="3"/>
  <c r="AW104" i="3"/>
  <c r="AW94" i="3"/>
  <c r="AW87" i="3"/>
  <c r="AW69" i="3"/>
  <c r="AW111" i="3"/>
  <c r="AW115" i="3"/>
  <c r="AW3" i="3"/>
  <c r="AU4" i="3"/>
  <c r="AU7" i="3"/>
  <c r="AU5" i="3"/>
  <c r="AU6" i="3"/>
  <c r="AU8" i="3"/>
  <c r="AU9" i="3"/>
  <c r="AU10" i="3"/>
  <c r="AU12" i="3"/>
  <c r="AU15" i="3"/>
  <c r="AU16" i="3"/>
  <c r="AU13" i="3"/>
  <c r="AU14" i="3"/>
  <c r="AU17" i="3"/>
  <c r="AU18" i="3"/>
  <c r="AU19" i="3"/>
  <c r="AU22" i="3"/>
  <c r="AU21" i="3"/>
  <c r="AU23" i="3"/>
  <c r="AU25" i="3"/>
  <c r="AU26" i="3"/>
  <c r="AU24" i="3"/>
  <c r="AU28" i="3"/>
  <c r="AU27" i="3"/>
  <c r="AU29" i="3"/>
  <c r="AU30" i="3"/>
  <c r="AU32" i="3"/>
  <c r="AU33" i="3"/>
  <c r="AU31" i="3"/>
  <c r="AU41" i="3"/>
  <c r="AU34" i="3"/>
  <c r="AU36" i="3"/>
  <c r="AU43" i="3"/>
  <c r="AU48" i="3"/>
  <c r="AU45" i="3"/>
  <c r="AU53" i="3"/>
  <c r="AU52" i="3"/>
  <c r="AU55" i="3"/>
  <c r="AU44" i="3"/>
  <c r="AU50" i="3"/>
  <c r="AU57" i="3"/>
  <c r="AU62" i="3"/>
  <c r="AU39" i="3"/>
  <c r="AU51" i="3"/>
  <c r="AU54" i="3"/>
  <c r="AU64" i="3"/>
  <c r="AU66" i="3"/>
  <c r="AU65" i="3"/>
  <c r="AU63" i="3"/>
  <c r="AU67" i="3"/>
  <c r="AU58" i="3"/>
  <c r="AU70" i="3"/>
  <c r="AU68" i="3"/>
  <c r="AU47" i="3"/>
  <c r="AU72" i="3"/>
  <c r="AU73" i="3"/>
  <c r="AU75" i="3"/>
  <c r="AU61" i="3"/>
  <c r="AU85" i="3"/>
  <c r="AU103" i="3"/>
  <c r="AU81" i="3"/>
  <c r="AU92" i="3"/>
  <c r="AU88" i="3"/>
  <c r="AU86" i="3"/>
  <c r="AU84" i="3"/>
  <c r="AU104" i="3"/>
  <c r="AU94" i="3"/>
  <c r="AU87" i="3"/>
  <c r="AU69" i="3"/>
  <c r="AU111" i="3"/>
  <c r="AU3" i="3"/>
  <c r="AS4" i="3"/>
  <c r="AS7" i="3"/>
  <c r="AS5" i="3"/>
  <c r="AS6" i="3"/>
  <c r="AS8" i="3"/>
  <c r="AS9" i="3"/>
  <c r="AS10" i="3"/>
  <c r="AS12" i="3"/>
  <c r="AS15" i="3"/>
  <c r="AS11" i="3"/>
  <c r="AS16" i="3"/>
  <c r="AS13" i="3"/>
  <c r="AS14" i="3"/>
  <c r="AS17" i="3"/>
  <c r="AS18" i="3"/>
  <c r="AS19" i="3"/>
  <c r="AS22" i="3"/>
  <c r="AS21" i="3"/>
  <c r="AS23" i="3"/>
  <c r="AS25" i="3"/>
  <c r="AS26" i="3"/>
  <c r="AS24" i="3"/>
  <c r="AS28" i="3"/>
  <c r="AS27" i="3"/>
  <c r="AS29" i="3"/>
  <c r="AS30" i="3"/>
  <c r="AS32" i="3"/>
  <c r="AS33" i="3"/>
  <c r="AS31" i="3"/>
  <c r="AS38" i="3"/>
  <c r="AS41" i="3"/>
  <c r="AS34" i="3"/>
  <c r="AS35" i="3"/>
  <c r="AS36" i="3"/>
  <c r="AS43" i="3"/>
  <c r="AS46" i="3"/>
  <c r="AS48" i="3"/>
  <c r="AS45" i="3"/>
  <c r="AS53" i="3"/>
  <c r="AS52" i="3"/>
  <c r="AS55" i="3"/>
  <c r="AS44" i="3"/>
  <c r="AS50" i="3"/>
  <c r="AS57" i="3"/>
  <c r="AS62" i="3"/>
  <c r="AS39" i="3"/>
  <c r="AS51" i="3"/>
  <c r="AS54" i="3"/>
  <c r="AS64" i="3"/>
  <c r="AS66" i="3"/>
  <c r="AS65" i="3"/>
  <c r="AS63" i="3"/>
  <c r="AS67" i="3"/>
  <c r="AS58" i="3"/>
  <c r="AS56" i="3"/>
  <c r="AS70" i="3"/>
  <c r="AS68" i="3"/>
  <c r="AS47" i="3"/>
  <c r="AS72" i="3"/>
  <c r="AS73" i="3"/>
  <c r="AS76" i="3"/>
  <c r="AS75" i="3"/>
  <c r="AS77" i="3"/>
  <c r="AS61" i="3"/>
  <c r="AS74" i="3"/>
  <c r="AS71" i="3"/>
  <c r="AS78" i="3"/>
  <c r="AS85" i="3"/>
  <c r="AS103" i="3"/>
  <c r="AS81" i="3"/>
  <c r="AS92" i="3"/>
  <c r="AS88" i="3"/>
  <c r="AS86" i="3"/>
  <c r="AS84" i="3"/>
  <c r="AS104" i="3"/>
  <c r="AS94" i="3"/>
  <c r="AS87" i="3"/>
  <c r="AS105" i="3"/>
  <c r="AS3" i="3"/>
  <c r="AN4" i="3"/>
  <c r="AN7" i="3"/>
  <c r="AN5" i="3"/>
  <c r="AN6" i="3"/>
  <c r="AN8" i="3"/>
  <c r="AN9" i="3"/>
  <c r="AN10" i="3"/>
  <c r="AN12" i="3"/>
  <c r="AN15" i="3"/>
  <c r="AN16" i="3"/>
  <c r="AN13" i="3"/>
  <c r="AN14" i="3"/>
  <c r="AN17" i="3"/>
  <c r="AN18" i="3"/>
  <c r="AN19" i="3"/>
  <c r="AN22" i="3"/>
  <c r="AN21" i="3"/>
  <c r="AN23" i="3"/>
  <c r="AN25" i="3"/>
  <c r="AN26" i="3"/>
  <c r="AN24" i="3"/>
  <c r="AN28" i="3"/>
  <c r="AN27" i="3"/>
  <c r="AN29" i="3"/>
  <c r="AN30" i="3"/>
  <c r="AN32" i="3"/>
  <c r="AN33" i="3"/>
  <c r="AN31" i="3"/>
  <c r="AN41" i="3"/>
  <c r="AN34" i="3"/>
  <c r="AN35" i="3"/>
  <c r="AN40" i="3"/>
  <c r="AN36" i="3"/>
  <c r="AN43" i="3"/>
  <c r="AN48" i="3"/>
  <c r="AN45" i="3"/>
  <c r="AN42" i="3"/>
  <c r="AN53" i="3"/>
  <c r="AN52" i="3"/>
  <c r="AN55" i="3"/>
  <c r="AN44" i="3"/>
  <c r="AN62" i="3"/>
  <c r="AN39" i="3"/>
  <c r="AN51" i="3"/>
  <c r="AN54" i="3"/>
  <c r="AN64" i="3"/>
  <c r="AN66" i="3"/>
  <c r="AN65" i="3"/>
  <c r="AN63" i="3"/>
  <c r="AN67" i="3"/>
  <c r="AN58" i="3"/>
  <c r="AN68" i="3"/>
  <c r="AN47" i="3"/>
  <c r="AN72" i="3"/>
  <c r="AN60" i="3"/>
  <c r="AN73" i="3"/>
  <c r="AN79" i="3"/>
  <c r="AN75" i="3"/>
  <c r="AN77" i="3"/>
  <c r="AN74" i="3"/>
  <c r="AN71" i="3"/>
  <c r="AN85" i="3"/>
  <c r="AN90" i="3"/>
  <c r="AN103" i="3"/>
  <c r="AN81" i="3"/>
  <c r="AN91" i="3"/>
  <c r="AN86" i="3"/>
  <c r="AN84" i="3"/>
  <c r="AN104" i="3"/>
  <c r="AN94" i="3"/>
  <c r="AN115" i="3"/>
  <c r="AN116" i="3"/>
  <c r="AN127" i="3"/>
  <c r="AN121" i="3"/>
  <c r="AN122" i="3"/>
  <c r="AN3" i="3"/>
  <c r="AL4" i="3"/>
  <c r="AL7" i="3"/>
  <c r="AL5" i="3"/>
  <c r="AL6" i="3"/>
  <c r="AL8" i="3"/>
  <c r="AL9" i="3"/>
  <c r="AL10" i="3"/>
  <c r="AL12" i="3"/>
  <c r="AL15" i="3"/>
  <c r="AL16" i="3"/>
  <c r="AL13" i="3"/>
  <c r="AL14" i="3"/>
  <c r="AL17" i="3"/>
  <c r="AL18" i="3"/>
  <c r="AL19" i="3"/>
  <c r="AL22" i="3"/>
  <c r="AL21" i="3"/>
  <c r="AL23" i="3"/>
  <c r="AL25" i="3"/>
  <c r="AL26" i="3"/>
  <c r="AL24" i="3"/>
  <c r="AL28" i="3"/>
  <c r="AL27" i="3"/>
  <c r="AL29" i="3"/>
  <c r="AL30" i="3"/>
  <c r="AL32" i="3"/>
  <c r="AL33" i="3"/>
  <c r="AL31" i="3"/>
  <c r="AL41" i="3"/>
  <c r="AL34" i="3"/>
  <c r="AL35" i="3"/>
  <c r="AL40" i="3"/>
  <c r="AL36" i="3"/>
  <c r="AL43" i="3"/>
  <c r="AL48" i="3"/>
  <c r="AL45" i="3"/>
  <c r="AL42" i="3"/>
  <c r="AL53" i="3"/>
  <c r="AL52" i="3"/>
  <c r="AL55" i="3"/>
  <c r="AL44" i="3"/>
  <c r="AL62" i="3"/>
  <c r="AL39" i="3"/>
  <c r="AL51" i="3"/>
  <c r="AL54" i="3"/>
  <c r="AL64" i="3"/>
  <c r="AL66" i="3"/>
  <c r="AL65" i="3"/>
  <c r="AL63" i="3"/>
  <c r="AL67" i="3"/>
  <c r="AL58" i="3"/>
  <c r="AL70" i="3"/>
  <c r="AL68" i="3"/>
  <c r="AL47" i="3"/>
  <c r="AL72" i="3"/>
  <c r="AL60" i="3"/>
  <c r="AL73" i="3"/>
  <c r="AL79" i="3"/>
  <c r="AL75" i="3"/>
  <c r="AL77" i="3"/>
  <c r="AL74" i="3"/>
  <c r="AL71" i="3"/>
  <c r="AL85" i="3"/>
  <c r="AL90" i="3"/>
  <c r="AL103" i="3"/>
  <c r="AL81" i="3"/>
  <c r="AL91" i="3"/>
  <c r="AL92" i="3"/>
  <c r="AL86" i="3"/>
  <c r="AL84" i="3"/>
  <c r="AL104" i="3"/>
  <c r="AL94" i="3"/>
  <c r="AL80" i="3"/>
  <c r="AL87" i="3"/>
  <c r="AL108" i="3"/>
  <c r="AL115" i="3"/>
  <c r="AL116" i="3"/>
  <c r="AL3" i="3"/>
  <c r="AJ4" i="3"/>
  <c r="AJ7" i="3"/>
  <c r="AJ5" i="3"/>
  <c r="AJ6" i="3"/>
  <c r="AJ8" i="3"/>
  <c r="AJ9" i="3"/>
  <c r="AJ10" i="3"/>
  <c r="AJ12" i="3"/>
  <c r="AJ15" i="3"/>
  <c r="AJ16" i="3"/>
  <c r="AJ13" i="3"/>
  <c r="AJ14" i="3"/>
  <c r="AJ17" i="3"/>
  <c r="AJ18" i="3"/>
  <c r="AJ19" i="3"/>
  <c r="AJ22" i="3"/>
  <c r="AJ21" i="3"/>
  <c r="AJ23" i="3"/>
  <c r="AJ25" i="3"/>
  <c r="AJ26" i="3"/>
  <c r="AJ24" i="3"/>
  <c r="AJ28" i="3"/>
  <c r="AJ27" i="3"/>
  <c r="AJ29" i="3"/>
  <c r="AJ30" i="3"/>
  <c r="AJ32" i="3"/>
  <c r="AJ33" i="3"/>
  <c r="AJ31" i="3"/>
  <c r="AJ41" i="3"/>
  <c r="AJ34" i="3"/>
  <c r="AJ35" i="3"/>
  <c r="AJ40" i="3"/>
  <c r="AJ36" i="3"/>
  <c r="AJ43" i="3"/>
  <c r="AJ48" i="3"/>
  <c r="AJ45" i="3"/>
  <c r="AJ42" i="3"/>
  <c r="AJ53" i="3"/>
  <c r="AJ52" i="3"/>
  <c r="AJ55" i="3"/>
  <c r="AJ44" i="3"/>
  <c r="AJ62" i="3"/>
  <c r="AJ39" i="3"/>
  <c r="AJ51" i="3"/>
  <c r="AJ54" i="3"/>
  <c r="AJ64" i="3"/>
  <c r="AJ66" i="3"/>
  <c r="AJ65" i="3"/>
  <c r="AJ63" i="3"/>
  <c r="AJ67" i="3"/>
  <c r="AJ58" i="3"/>
  <c r="AJ70" i="3"/>
  <c r="AJ68" i="3"/>
  <c r="AJ47" i="3"/>
  <c r="AJ72" i="3"/>
  <c r="AJ73" i="3"/>
  <c r="AJ79" i="3"/>
  <c r="AJ75" i="3"/>
  <c r="AJ77" i="3"/>
  <c r="AJ61" i="3"/>
  <c r="AJ74" i="3"/>
  <c r="AJ71" i="3"/>
  <c r="AJ85" i="3"/>
  <c r="AJ103" i="3"/>
  <c r="AJ81" i="3"/>
  <c r="AJ92" i="3"/>
  <c r="AJ88" i="3"/>
  <c r="AJ86" i="3"/>
  <c r="AJ84" i="3"/>
  <c r="AJ104" i="3"/>
  <c r="AJ94" i="3"/>
  <c r="AJ80" i="3"/>
  <c r="AJ87" i="3"/>
  <c r="AJ69" i="3"/>
  <c r="AJ111" i="3"/>
  <c r="AJ3" i="3"/>
  <c r="AH4" i="3"/>
  <c r="AH7" i="3"/>
  <c r="AH5" i="3"/>
  <c r="AH6" i="3"/>
  <c r="AH8" i="3"/>
  <c r="AH9" i="3"/>
  <c r="AH10" i="3"/>
  <c r="AH12" i="3"/>
  <c r="AH15" i="3"/>
  <c r="AH11" i="3"/>
  <c r="AH16" i="3"/>
  <c r="AH13" i="3"/>
  <c r="AH14" i="3"/>
  <c r="AH17" i="3"/>
  <c r="AH18" i="3"/>
  <c r="AH19" i="3"/>
  <c r="AH22" i="3"/>
  <c r="AH21" i="3"/>
  <c r="AH23" i="3"/>
  <c r="AH25" i="3"/>
  <c r="AH26" i="3"/>
  <c r="AH24" i="3"/>
  <c r="AH28" i="3"/>
  <c r="AH27" i="3"/>
  <c r="AH29" i="3"/>
  <c r="AH30" i="3"/>
  <c r="AH32" i="3"/>
  <c r="AH33" i="3"/>
  <c r="AH31" i="3"/>
  <c r="AH38" i="3"/>
  <c r="AH41" i="3"/>
  <c r="AH34" i="3"/>
  <c r="AH35" i="3"/>
  <c r="AH40" i="3"/>
  <c r="AH36" i="3"/>
  <c r="AH43" i="3"/>
  <c r="AH48" i="3"/>
  <c r="AH45" i="3"/>
  <c r="AH42" i="3"/>
  <c r="AH53" i="3"/>
  <c r="AH52" i="3"/>
  <c r="AH55" i="3"/>
  <c r="AH44" i="3"/>
  <c r="AH62" i="3"/>
  <c r="AH39" i="3"/>
  <c r="AH51" i="3"/>
  <c r="AH54" i="3"/>
  <c r="AH64" i="3"/>
  <c r="AH66" i="3"/>
  <c r="AH65" i="3"/>
  <c r="AH63" i="3"/>
  <c r="AH67" i="3"/>
  <c r="AH58" i="3"/>
  <c r="AH56" i="3"/>
  <c r="AH70" i="3"/>
  <c r="AH68" i="3"/>
  <c r="AH47" i="3"/>
  <c r="AH72" i="3"/>
  <c r="AH73" i="3"/>
  <c r="AH76" i="3"/>
  <c r="AH79" i="3"/>
  <c r="AH75" i="3"/>
  <c r="AH77" i="3"/>
  <c r="AH61" i="3"/>
  <c r="AH74" i="3"/>
  <c r="AH71" i="3"/>
  <c r="AH85" i="3"/>
  <c r="AH103" i="3"/>
  <c r="AH81" i="3"/>
  <c r="AH92" i="3"/>
  <c r="AH88" i="3"/>
  <c r="AH86" i="3"/>
  <c r="AH84" i="3"/>
  <c r="AH104" i="3"/>
  <c r="AH94" i="3"/>
  <c r="AH80" i="3"/>
  <c r="AH87" i="3"/>
  <c r="AH105" i="3"/>
  <c r="AH3" i="3"/>
  <c r="P3" i="1"/>
  <c r="AC4" i="3"/>
  <c r="AC7" i="3"/>
  <c r="AC5" i="3"/>
  <c r="AC6" i="3"/>
  <c r="AC8" i="3"/>
  <c r="AC9" i="3"/>
  <c r="AC10" i="3"/>
  <c r="AC12" i="3"/>
  <c r="AC15" i="3"/>
  <c r="AC11" i="3"/>
  <c r="AC16" i="3"/>
  <c r="AC13" i="3"/>
  <c r="AC14" i="3"/>
  <c r="AC17" i="3"/>
  <c r="AC18" i="3"/>
  <c r="AC19" i="3"/>
  <c r="AC22" i="3"/>
  <c r="AC20" i="3"/>
  <c r="AC21" i="3"/>
  <c r="AC23" i="3"/>
  <c r="AC25" i="3"/>
  <c r="AC26" i="3"/>
  <c r="AC24" i="3"/>
  <c r="AC28" i="3"/>
  <c r="AC27" i="3"/>
  <c r="AC29" i="3"/>
  <c r="AC37" i="3"/>
  <c r="AC30" i="3"/>
  <c r="AC32" i="3"/>
  <c r="AC33" i="3"/>
  <c r="AC31" i="3"/>
  <c r="AC38" i="3"/>
  <c r="AC41" i="3"/>
  <c r="AC34" i="3"/>
  <c r="AC35" i="3"/>
  <c r="AC40" i="3"/>
  <c r="AC36" i="3"/>
  <c r="AC43" i="3"/>
  <c r="AC46" i="3"/>
  <c r="AC48" i="3"/>
  <c r="AC45" i="3"/>
  <c r="AC42" i="3"/>
  <c r="AC53" i="3"/>
  <c r="AC52" i="3"/>
  <c r="AC55" i="3"/>
  <c r="AC44" i="3"/>
  <c r="AC50" i="3"/>
  <c r="AC57" i="3"/>
  <c r="AC62" i="3"/>
  <c r="AC59" i="3"/>
  <c r="AC39" i="3"/>
  <c r="AC51" i="3"/>
  <c r="AC54" i="3"/>
  <c r="AC64" i="3"/>
  <c r="AC66" i="3"/>
  <c r="AC65" i="3"/>
  <c r="AC63" i="3"/>
  <c r="AC67" i="3"/>
  <c r="AC58" i="3"/>
  <c r="AC68" i="3"/>
  <c r="AC47" i="3"/>
  <c r="AC72" i="3"/>
  <c r="AC60" i="3"/>
  <c r="AC73" i="3"/>
  <c r="AC79" i="3"/>
  <c r="AC75" i="3"/>
  <c r="AC77" i="3"/>
  <c r="AC74" i="3"/>
  <c r="AC71" i="3"/>
  <c r="AC78" i="3"/>
  <c r="AC85" i="3"/>
  <c r="AC90" i="3"/>
  <c r="AC103" i="3"/>
  <c r="AC81" i="3"/>
  <c r="AC91" i="3"/>
  <c r="AC83" i="3"/>
  <c r="AC88" i="3"/>
  <c r="AC86" i="3"/>
  <c r="AC84" i="3"/>
  <c r="AC104" i="3"/>
  <c r="AC94" i="3"/>
  <c r="AC106" i="3"/>
  <c r="AC107" i="3"/>
  <c r="AC108" i="3"/>
  <c r="AC109" i="3"/>
  <c r="AC112" i="3"/>
  <c r="AC115" i="3"/>
  <c r="AC116" i="3"/>
  <c r="AC127" i="3"/>
  <c r="AC121" i="3"/>
  <c r="AC122" i="3"/>
  <c r="AC3" i="3"/>
  <c r="AA4" i="3"/>
  <c r="AA7" i="3"/>
  <c r="AA5" i="3"/>
  <c r="AA6" i="3"/>
  <c r="AA8" i="3"/>
  <c r="AA9" i="3"/>
  <c r="AA10" i="3"/>
  <c r="AA12" i="3"/>
  <c r="AA15" i="3"/>
  <c r="AA11" i="3"/>
  <c r="AA16" i="3"/>
  <c r="AA13" i="3"/>
  <c r="AA14" i="3"/>
  <c r="AA17" i="3"/>
  <c r="AA18" i="3"/>
  <c r="AA19" i="3"/>
  <c r="AA22" i="3"/>
  <c r="AA20" i="3"/>
  <c r="AA21" i="3"/>
  <c r="AA23" i="3"/>
  <c r="AA25" i="3"/>
  <c r="AA26" i="3"/>
  <c r="AA24" i="3"/>
  <c r="AA28" i="3"/>
  <c r="AA27" i="3"/>
  <c r="AA29" i="3"/>
  <c r="AA37" i="3"/>
  <c r="AA30" i="3"/>
  <c r="AA32" i="3"/>
  <c r="AA33" i="3"/>
  <c r="AA31" i="3"/>
  <c r="AA38" i="3"/>
  <c r="AA41" i="3"/>
  <c r="AA34" i="3"/>
  <c r="AA35" i="3"/>
  <c r="AA40" i="3"/>
  <c r="AA36" i="3"/>
  <c r="AA43" i="3"/>
  <c r="AA46" i="3"/>
  <c r="AA48" i="3"/>
  <c r="AA45" i="3"/>
  <c r="AA42" i="3"/>
  <c r="AA53" i="3"/>
  <c r="AA52" i="3"/>
  <c r="AA55" i="3"/>
  <c r="AA44" i="3"/>
  <c r="AA50" i="3"/>
  <c r="AA57" i="3"/>
  <c r="AA62" i="3"/>
  <c r="AA59" i="3"/>
  <c r="AA39" i="3"/>
  <c r="AA51" i="3"/>
  <c r="AA54" i="3"/>
  <c r="AA64" i="3"/>
  <c r="AA66" i="3"/>
  <c r="AA65" i="3"/>
  <c r="AA63" i="3"/>
  <c r="AA67" i="3"/>
  <c r="AA58" i="3"/>
  <c r="AA70" i="3"/>
  <c r="AA68" i="3"/>
  <c r="AA47" i="3"/>
  <c r="AA72" i="3"/>
  <c r="AA60" i="3"/>
  <c r="AA73" i="3"/>
  <c r="AA76" i="3"/>
  <c r="AA79" i="3"/>
  <c r="AA75" i="3"/>
  <c r="AA77" i="3"/>
  <c r="AA74" i="3"/>
  <c r="AA71" i="3"/>
  <c r="AA78" i="3"/>
  <c r="AA85" i="3"/>
  <c r="AA90" i="3"/>
  <c r="AA103" i="3"/>
  <c r="AA81" i="3"/>
  <c r="AA91" i="3"/>
  <c r="AA92" i="3"/>
  <c r="AA83" i="3"/>
  <c r="AA86" i="3"/>
  <c r="AA84" i="3"/>
  <c r="AA104" i="3"/>
  <c r="AA94" i="3"/>
  <c r="AA80" i="3"/>
  <c r="AA87" i="3"/>
  <c r="AA106" i="3"/>
  <c r="AA107" i="3"/>
  <c r="AA108" i="3"/>
  <c r="AA69" i="3"/>
  <c r="AA109" i="3"/>
  <c r="AA111" i="3"/>
  <c r="AA112" i="3"/>
  <c r="AA115" i="3"/>
  <c r="AA116" i="3"/>
  <c r="AA120" i="3"/>
  <c r="AA3" i="3"/>
  <c r="Y4" i="3"/>
  <c r="Y7" i="3"/>
  <c r="Y5" i="3"/>
  <c r="Y6" i="3"/>
  <c r="Y8" i="3"/>
  <c r="Y9" i="3"/>
  <c r="Y10" i="3"/>
  <c r="Y12" i="3"/>
  <c r="Y15" i="3"/>
  <c r="Y11" i="3"/>
  <c r="Y16" i="3"/>
  <c r="Y13" i="3"/>
  <c r="Y14" i="3"/>
  <c r="Y17" i="3"/>
  <c r="Y18" i="3"/>
  <c r="Y19" i="3"/>
  <c r="Y22" i="3"/>
  <c r="Y20" i="3"/>
  <c r="Y21" i="3"/>
  <c r="Y23" i="3"/>
  <c r="Y25" i="3"/>
  <c r="Y26" i="3"/>
  <c r="Y24" i="3"/>
  <c r="Y28" i="3"/>
  <c r="Y27" i="3"/>
  <c r="Y29" i="3"/>
  <c r="Y37" i="3"/>
  <c r="Y30" i="3"/>
  <c r="Y32" i="3"/>
  <c r="Y33" i="3"/>
  <c r="Y31" i="3"/>
  <c r="Y38" i="3"/>
  <c r="Y41" i="3"/>
  <c r="Y34" i="3"/>
  <c r="Y35" i="3"/>
  <c r="Y40" i="3"/>
  <c r="Y36" i="3"/>
  <c r="Y43" i="3"/>
  <c r="Y46" i="3"/>
  <c r="Y48" i="3"/>
  <c r="Y45" i="3"/>
  <c r="Y42" i="3"/>
  <c r="Y53" i="3"/>
  <c r="Y52" i="3"/>
  <c r="Y55" i="3"/>
  <c r="Y44" i="3"/>
  <c r="Y50" i="3"/>
  <c r="Y57" i="3"/>
  <c r="Y62" i="3"/>
  <c r="Y59" i="3"/>
  <c r="Y39" i="3"/>
  <c r="Y51" i="3"/>
  <c r="Y54" i="3"/>
  <c r="Y64" i="3"/>
  <c r="Y66" i="3"/>
  <c r="Y65" i="3"/>
  <c r="Y63" i="3"/>
  <c r="Y67" i="3"/>
  <c r="Y58" i="3"/>
  <c r="Y70" i="3"/>
  <c r="Y68" i="3"/>
  <c r="Y47" i="3"/>
  <c r="Y72" i="3"/>
  <c r="Y60" i="3"/>
  <c r="Y73" i="3"/>
  <c r="Y76" i="3"/>
  <c r="Y79" i="3"/>
  <c r="Y75" i="3"/>
  <c r="Y77" i="3"/>
  <c r="Y61" i="3"/>
  <c r="Y74" i="3"/>
  <c r="Y71" i="3"/>
  <c r="Y78" i="3"/>
  <c r="Y85" i="3"/>
  <c r="Y90" i="3"/>
  <c r="Y103" i="3"/>
  <c r="Y81" i="3"/>
  <c r="Y91" i="3"/>
  <c r="Y92" i="3"/>
  <c r="Y88" i="3"/>
  <c r="Y86" i="3"/>
  <c r="Y84" i="3"/>
  <c r="Y104" i="3"/>
  <c r="Y94" i="3"/>
  <c r="Y80" i="3"/>
  <c r="Y87" i="3"/>
  <c r="Y105" i="3"/>
  <c r="Y106" i="3"/>
  <c r="Y107" i="3"/>
  <c r="Y108" i="3"/>
  <c r="Y69" i="3"/>
  <c r="Y109" i="3"/>
  <c r="Y111" i="3"/>
  <c r="Y114" i="3"/>
  <c r="Y3" i="3"/>
  <c r="W4" i="3"/>
  <c r="W7" i="3"/>
  <c r="W5" i="3"/>
  <c r="W6" i="3"/>
  <c r="W8" i="3"/>
  <c r="W9" i="3"/>
  <c r="W10" i="3"/>
  <c r="W12" i="3"/>
  <c r="W15" i="3"/>
  <c r="W11" i="3"/>
  <c r="W16" i="3"/>
  <c r="W13" i="3"/>
  <c r="W14" i="3"/>
  <c r="W17" i="3"/>
  <c r="W18" i="3"/>
  <c r="W19" i="3"/>
  <c r="W22" i="3"/>
  <c r="W20" i="3"/>
  <c r="W21" i="3"/>
  <c r="W23" i="3"/>
  <c r="W25" i="3"/>
  <c r="W26" i="3"/>
  <c r="W24" i="3"/>
  <c r="W28" i="3"/>
  <c r="W27" i="3"/>
  <c r="W29" i="3"/>
  <c r="W37" i="3"/>
  <c r="W30" i="3"/>
  <c r="W32" i="3"/>
  <c r="W33" i="3"/>
  <c r="W31" i="3"/>
  <c r="W38" i="3"/>
  <c r="W41" i="3"/>
  <c r="W34" i="3"/>
  <c r="W35" i="3"/>
  <c r="W40" i="3"/>
  <c r="W36" i="3"/>
  <c r="W43" i="3"/>
  <c r="W46" i="3"/>
  <c r="W48" i="3"/>
  <c r="W45" i="3"/>
  <c r="W42" i="3"/>
  <c r="W53" i="3"/>
  <c r="W52" i="3"/>
  <c r="W55" i="3"/>
  <c r="W44" i="3"/>
  <c r="W50" i="3"/>
  <c r="W57" i="3"/>
  <c r="W62" i="3"/>
  <c r="W59" i="3"/>
  <c r="W39" i="3"/>
  <c r="W51" i="3"/>
  <c r="W54" i="3"/>
  <c r="W64" i="3"/>
  <c r="W66" i="3"/>
  <c r="W65" i="3"/>
  <c r="W63" i="3"/>
  <c r="W67" i="3"/>
  <c r="W58" i="3"/>
  <c r="W56" i="3"/>
  <c r="W70" i="3"/>
  <c r="W68" i="3"/>
  <c r="W47" i="3"/>
  <c r="W72" i="3"/>
  <c r="W73" i="3"/>
  <c r="W76" i="3"/>
  <c r="W79" i="3"/>
  <c r="W75" i="3"/>
  <c r="W77" i="3"/>
  <c r="W61" i="3"/>
  <c r="W74" i="3"/>
  <c r="W71" i="3"/>
  <c r="W78" i="3"/>
  <c r="W85" i="3"/>
  <c r="W90" i="3"/>
  <c r="W103" i="3"/>
  <c r="W81" i="3"/>
  <c r="W89" i="3"/>
  <c r="W91" i="3"/>
  <c r="W92" i="3"/>
  <c r="W88" i="3"/>
  <c r="W86" i="3"/>
  <c r="W84" i="3"/>
  <c r="W104" i="3"/>
  <c r="W94" i="3"/>
  <c r="W80" i="3"/>
  <c r="W87" i="3"/>
  <c r="W105" i="3"/>
  <c r="W3" i="3"/>
  <c r="R4" i="3"/>
  <c r="R7" i="3"/>
  <c r="R5" i="3"/>
  <c r="R6" i="3"/>
  <c r="R8" i="3"/>
  <c r="R9" i="3"/>
  <c r="R10" i="3"/>
  <c r="R12" i="3"/>
  <c r="R15" i="3"/>
  <c r="R11" i="3"/>
  <c r="R16" i="3"/>
  <c r="R13" i="3"/>
  <c r="R14" i="3"/>
  <c r="R17" i="3"/>
  <c r="R18" i="3"/>
  <c r="R19" i="3"/>
  <c r="R22" i="3"/>
  <c r="R20" i="3"/>
  <c r="R21" i="3"/>
  <c r="R23" i="3"/>
  <c r="R25" i="3"/>
  <c r="R26" i="3"/>
  <c r="R24" i="3"/>
  <c r="R28" i="3"/>
  <c r="R27" i="3"/>
  <c r="R29" i="3"/>
  <c r="R37" i="3"/>
  <c r="R30" i="3"/>
  <c r="R32" i="3"/>
  <c r="R33" i="3"/>
  <c r="R31" i="3"/>
  <c r="R38" i="3"/>
  <c r="R41" i="3"/>
  <c r="R34" i="3"/>
  <c r="R35" i="3"/>
  <c r="R40" i="3"/>
  <c r="R36" i="3"/>
  <c r="R43" i="3"/>
  <c r="R46" i="3"/>
  <c r="R48" i="3"/>
  <c r="R45" i="3"/>
  <c r="R42" i="3"/>
  <c r="R53" i="3"/>
  <c r="R52" i="3"/>
  <c r="R55" i="3"/>
  <c r="R44" i="3"/>
  <c r="R50" i="3"/>
  <c r="R57" i="3"/>
  <c r="R62" i="3"/>
  <c r="R59" i="3"/>
  <c r="R39" i="3"/>
  <c r="R51" i="3"/>
  <c r="R54" i="3"/>
  <c r="R64" i="3"/>
  <c r="R66" i="3"/>
  <c r="R65" i="3"/>
  <c r="R63" i="3"/>
  <c r="R67" i="3"/>
  <c r="R58" i="3"/>
  <c r="R56" i="3"/>
  <c r="R70" i="3"/>
  <c r="R68" i="3"/>
  <c r="R47" i="3"/>
  <c r="R72" i="3"/>
  <c r="R60" i="3"/>
  <c r="R73" i="3"/>
  <c r="R76" i="3"/>
  <c r="R79" i="3"/>
  <c r="R75" i="3"/>
  <c r="R77" i="3"/>
  <c r="R61" i="3"/>
  <c r="R74" i="3"/>
  <c r="R71" i="3"/>
  <c r="R78" i="3"/>
  <c r="R85" i="3"/>
  <c r="R90" i="3"/>
  <c r="R103" i="3"/>
  <c r="R81" i="3"/>
  <c r="R89" i="3"/>
  <c r="R91" i="3"/>
  <c r="R92" i="3"/>
  <c r="R83" i="3"/>
  <c r="R88" i="3"/>
  <c r="R86" i="3"/>
  <c r="R84" i="3"/>
  <c r="R104" i="3"/>
  <c r="R93" i="3"/>
  <c r="R97" i="3"/>
  <c r="R94" i="3"/>
  <c r="R82" i="3"/>
  <c r="R98" i="3"/>
  <c r="R80" i="3"/>
  <c r="R96" i="3"/>
  <c r="R99" i="3"/>
  <c r="R95" i="3"/>
  <c r="R101" i="3"/>
  <c r="R87" i="3"/>
  <c r="R105" i="3"/>
  <c r="R100" i="3"/>
  <c r="R106" i="3"/>
  <c r="R107" i="3"/>
  <c r="R108" i="3"/>
  <c r="R69" i="3"/>
  <c r="R109" i="3"/>
  <c r="R111" i="3"/>
  <c r="R112" i="3"/>
  <c r="R113" i="3"/>
  <c r="R114" i="3"/>
  <c r="R115" i="3"/>
  <c r="R116" i="3"/>
  <c r="R117" i="3"/>
  <c r="R118" i="3"/>
  <c r="R119" i="3"/>
  <c r="R120" i="3"/>
  <c r="R127" i="3"/>
  <c r="R121" i="3"/>
  <c r="R122" i="3"/>
  <c r="R126" i="3"/>
  <c r="R123" i="3"/>
  <c r="R124" i="3"/>
  <c r="R125" i="3"/>
  <c r="R3" i="3"/>
  <c r="L4" i="3"/>
  <c r="L7" i="3"/>
  <c r="L5" i="3"/>
  <c r="L6" i="3"/>
  <c r="L8" i="3"/>
  <c r="L9" i="3"/>
  <c r="L10" i="3"/>
  <c r="L12" i="3"/>
  <c r="L15" i="3"/>
  <c r="L11" i="3"/>
  <c r="L16" i="3"/>
  <c r="L13" i="3"/>
  <c r="L14" i="3"/>
  <c r="L17" i="3"/>
  <c r="L18" i="3"/>
  <c r="L19" i="3"/>
  <c r="L22" i="3"/>
  <c r="L20" i="3"/>
  <c r="L21" i="3"/>
  <c r="L23" i="3"/>
  <c r="L25" i="3"/>
  <c r="L26" i="3"/>
  <c r="L24" i="3"/>
  <c r="L28" i="3"/>
  <c r="L27" i="3"/>
  <c r="L29" i="3"/>
  <c r="L30" i="3"/>
  <c r="L32" i="3"/>
  <c r="L33" i="3"/>
  <c r="L31" i="3"/>
  <c r="L38" i="3"/>
  <c r="L41" i="3"/>
  <c r="L34" i="3"/>
  <c r="L35" i="3"/>
  <c r="L40" i="3"/>
  <c r="L36" i="3"/>
  <c r="L43" i="3"/>
  <c r="L46" i="3"/>
  <c r="L48" i="3"/>
  <c r="L45" i="3"/>
  <c r="L42" i="3"/>
  <c r="L53" i="3"/>
  <c r="L52" i="3"/>
  <c r="L55" i="3"/>
  <c r="L44" i="3"/>
  <c r="L50" i="3"/>
  <c r="L62" i="3"/>
  <c r="L59" i="3"/>
  <c r="L39" i="3"/>
  <c r="L51" i="3"/>
  <c r="L54" i="3"/>
  <c r="L64" i="3"/>
  <c r="L66" i="3"/>
  <c r="L65" i="3"/>
  <c r="L63" i="3"/>
  <c r="L67" i="3"/>
  <c r="L58" i="3"/>
  <c r="L70" i="3"/>
  <c r="L68" i="3"/>
  <c r="L47" i="3"/>
  <c r="L72" i="3"/>
  <c r="L60" i="3"/>
  <c r="L73" i="3"/>
  <c r="L75" i="3"/>
  <c r="L77" i="3"/>
  <c r="L74" i="3"/>
  <c r="L71" i="3"/>
  <c r="L78" i="3"/>
  <c r="L85" i="3"/>
  <c r="L90" i="3"/>
  <c r="L103" i="3"/>
  <c r="L81" i="3"/>
  <c r="L91" i="3"/>
  <c r="L83" i="3"/>
  <c r="L86" i="3"/>
  <c r="L104" i="3"/>
  <c r="L106" i="3"/>
  <c r="L107" i="3"/>
  <c r="L108" i="3"/>
  <c r="L109" i="3"/>
  <c r="L112" i="3"/>
  <c r="L115" i="3"/>
  <c r="L116" i="3"/>
  <c r="L118" i="3"/>
  <c r="L120" i="3"/>
  <c r="L127" i="3"/>
  <c r="L121" i="3"/>
  <c r="L126" i="3"/>
  <c r="L123" i="3"/>
  <c r="L124" i="3"/>
  <c r="L125" i="3"/>
  <c r="L3" i="3"/>
  <c r="J125" i="3"/>
  <c r="J124" i="3"/>
  <c r="J123" i="3"/>
  <c r="J126" i="3"/>
  <c r="J4" i="3"/>
  <c r="J7" i="3"/>
  <c r="J5" i="3"/>
  <c r="J6" i="3"/>
  <c r="J8" i="3"/>
  <c r="J9" i="3"/>
  <c r="J10" i="3"/>
  <c r="J12" i="3"/>
  <c r="J15" i="3"/>
  <c r="J11" i="3"/>
  <c r="J16" i="3"/>
  <c r="J13" i="3"/>
  <c r="J14" i="3"/>
  <c r="J17" i="3"/>
  <c r="J18" i="3"/>
  <c r="J19" i="3"/>
  <c r="J22" i="3"/>
  <c r="J20" i="3"/>
  <c r="J21" i="3"/>
  <c r="J23" i="3"/>
  <c r="J25" i="3"/>
  <c r="J26" i="3"/>
  <c r="J24" i="3"/>
  <c r="J28" i="3"/>
  <c r="J27" i="3"/>
  <c r="J29" i="3"/>
  <c r="J37" i="3"/>
  <c r="J30" i="3"/>
  <c r="J32" i="3"/>
  <c r="J33" i="3"/>
  <c r="J31" i="3"/>
  <c r="J38" i="3"/>
  <c r="J41" i="3"/>
  <c r="J34" i="3"/>
  <c r="J35" i="3"/>
  <c r="J40" i="3"/>
  <c r="J36" i="3"/>
  <c r="J43" i="3"/>
  <c r="J46" i="3"/>
  <c r="J48" i="3"/>
  <c r="J45" i="3"/>
  <c r="J42" i="3"/>
  <c r="J53" i="3"/>
  <c r="J52" i="3"/>
  <c r="J55" i="3"/>
  <c r="J44" i="3"/>
  <c r="J50" i="3"/>
  <c r="J57" i="3"/>
  <c r="J62" i="3"/>
  <c r="J59" i="3"/>
  <c r="J39" i="3"/>
  <c r="J51" i="3"/>
  <c r="J54" i="3"/>
  <c r="J64" i="3"/>
  <c r="J66" i="3"/>
  <c r="J65" i="3"/>
  <c r="J63" i="3"/>
  <c r="J67" i="3"/>
  <c r="J58" i="3"/>
  <c r="J70" i="3"/>
  <c r="J68" i="3"/>
  <c r="J47" i="3"/>
  <c r="J72" i="3"/>
  <c r="J60" i="3"/>
  <c r="J73" i="3"/>
  <c r="J79" i="3"/>
  <c r="J75" i="3"/>
  <c r="J77" i="3"/>
  <c r="J74" i="3"/>
  <c r="J71" i="3"/>
  <c r="J78" i="3"/>
  <c r="J85" i="3"/>
  <c r="J90" i="3"/>
  <c r="J103" i="3"/>
  <c r="J81" i="3"/>
  <c r="J91" i="3"/>
  <c r="J86" i="3"/>
  <c r="J104" i="3"/>
  <c r="J106" i="3"/>
  <c r="J107" i="3"/>
  <c r="J108" i="3"/>
  <c r="J109" i="3"/>
  <c r="J115" i="3"/>
  <c r="J116" i="3"/>
  <c r="J118" i="3"/>
  <c r="J120" i="3"/>
  <c r="J127" i="3"/>
  <c r="J121" i="3"/>
  <c r="J122" i="3"/>
  <c r="C44" i="6" l="1"/>
  <c r="B44" i="6"/>
  <c r="D44" i="6"/>
  <c r="E44" i="6"/>
  <c r="U129" i="3"/>
  <c r="W129" i="3"/>
  <c r="H10" i="6"/>
  <c r="Q6" i="6" s="1"/>
  <c r="AC129" i="3"/>
  <c r="I3" i="6" s="1"/>
  <c r="BF129" i="3"/>
  <c r="G7" i="6" s="1"/>
  <c r="F8" i="6"/>
  <c r="N5" i="6" s="1"/>
  <c r="AW129" i="3"/>
  <c r="E5" i="6" s="1"/>
  <c r="D6" i="6"/>
  <c r="M4" i="6" s="1"/>
  <c r="AA129" i="3"/>
  <c r="I5" i="6" s="1"/>
  <c r="H2" i="6"/>
  <c r="Q2" i="6" s="1"/>
  <c r="BH129" i="3"/>
  <c r="G5" i="6" s="1"/>
  <c r="BJ129" i="3"/>
  <c r="G3" i="6" s="1"/>
  <c r="AJ129" i="3"/>
  <c r="C7" i="6" s="1"/>
  <c r="AS129" i="3"/>
  <c r="E9" i="6" s="1"/>
  <c r="AY129" i="3"/>
  <c r="E3" i="6" s="1"/>
  <c r="AH129" i="3"/>
  <c r="C9" i="6" s="1"/>
  <c r="I9" i="6"/>
  <c r="AU129" i="3"/>
  <c r="E7" i="6" s="1"/>
  <c r="AL129" i="3"/>
  <c r="C5" i="6" s="1"/>
  <c r="AN129" i="3"/>
  <c r="C3" i="6" s="1"/>
  <c r="D10" i="6"/>
  <c r="M6" i="6" s="1"/>
  <c r="Y129" i="3"/>
  <c r="I7" i="6" s="1"/>
  <c r="H6" i="6"/>
  <c r="Q4" i="6" s="1"/>
  <c r="B8" i="6"/>
  <c r="L5" i="6" s="1"/>
  <c r="B10" i="6"/>
  <c r="L6" i="6" s="1"/>
  <c r="C4" i="5"/>
  <c r="C3" i="5"/>
  <c r="C2" i="5"/>
  <c r="N3" i="5"/>
  <c r="I3" i="5"/>
  <c r="I4" i="5"/>
  <c r="N2" i="5"/>
  <c r="N4" i="5"/>
  <c r="D3" i="5"/>
  <c r="D4" i="5"/>
  <c r="I2" i="5"/>
  <c r="C6" i="5"/>
  <c r="M6" i="5"/>
  <c r="H2" i="5"/>
  <c r="H6" i="5"/>
  <c r="H10" i="5"/>
  <c r="B12" i="5"/>
  <c r="H11" i="5"/>
  <c r="H12" i="5"/>
  <c r="M3" i="5"/>
  <c r="M4" i="5"/>
  <c r="H3" i="5"/>
  <c r="H4" i="5"/>
  <c r="M2" i="5"/>
  <c r="D6" i="5"/>
  <c r="I6" i="5"/>
  <c r="N6" i="5"/>
  <c r="H4" i="3"/>
  <c r="H7" i="3"/>
  <c r="H5" i="3"/>
  <c r="H6" i="3"/>
  <c r="H8" i="3"/>
  <c r="H9" i="3"/>
  <c r="H10" i="3"/>
  <c r="H12" i="3"/>
  <c r="H15" i="3"/>
  <c r="H11" i="3"/>
  <c r="H16" i="3"/>
  <c r="H13" i="3"/>
  <c r="H14" i="3"/>
  <c r="H17" i="3"/>
  <c r="H18" i="3"/>
  <c r="H19" i="3"/>
  <c r="H22" i="3"/>
  <c r="H20" i="3"/>
  <c r="H21" i="3"/>
  <c r="H23" i="3"/>
  <c r="H25" i="3"/>
  <c r="H26" i="3"/>
  <c r="H24" i="3"/>
  <c r="H28" i="3"/>
  <c r="H27" i="3"/>
  <c r="H29" i="3"/>
  <c r="H37" i="3"/>
  <c r="H30" i="3"/>
  <c r="H32" i="3"/>
  <c r="H33" i="3"/>
  <c r="H31" i="3"/>
  <c r="H38" i="3"/>
  <c r="H41" i="3"/>
  <c r="H34" i="3"/>
  <c r="H35" i="3"/>
  <c r="H40" i="3"/>
  <c r="H36" i="3"/>
  <c r="H43" i="3"/>
  <c r="H46" i="3"/>
  <c r="H48" i="3"/>
  <c r="H45" i="3"/>
  <c r="H42" i="3"/>
  <c r="H53" i="3"/>
  <c r="H52" i="3"/>
  <c r="H55" i="3"/>
  <c r="H44" i="3"/>
  <c r="H50" i="3"/>
  <c r="H57" i="3"/>
  <c r="H62" i="3"/>
  <c r="H59" i="3"/>
  <c r="H39" i="3"/>
  <c r="H51" i="3"/>
  <c r="H54" i="3"/>
  <c r="H64" i="3"/>
  <c r="H66" i="3"/>
  <c r="H65" i="3"/>
  <c r="H63" i="3"/>
  <c r="H67" i="3"/>
  <c r="H58" i="3"/>
  <c r="H70" i="3"/>
  <c r="H68" i="3"/>
  <c r="H47" i="3"/>
  <c r="H72" i="3"/>
  <c r="H60" i="3"/>
  <c r="H73" i="3"/>
  <c r="H76" i="3"/>
  <c r="H79" i="3"/>
  <c r="H75" i="3"/>
  <c r="H77" i="3"/>
  <c r="H61" i="3"/>
  <c r="H74" i="3"/>
  <c r="H71" i="3"/>
  <c r="H78" i="3"/>
  <c r="H85" i="3"/>
  <c r="H90" i="3"/>
  <c r="H103" i="3"/>
  <c r="H81" i="3"/>
  <c r="H91" i="3"/>
  <c r="H92" i="3"/>
  <c r="H86" i="3"/>
  <c r="H84" i="3"/>
  <c r="H104" i="3"/>
  <c r="H94" i="3"/>
  <c r="H87" i="3"/>
  <c r="H106" i="3"/>
  <c r="H107" i="3"/>
  <c r="H108" i="3"/>
  <c r="H69" i="3"/>
  <c r="H109" i="3"/>
  <c r="H111" i="3"/>
  <c r="H115" i="3"/>
  <c r="H116" i="3"/>
  <c r="H118" i="3"/>
  <c r="H120" i="3"/>
  <c r="F114" i="3"/>
  <c r="F4" i="3"/>
  <c r="F7" i="3"/>
  <c r="F5" i="3"/>
  <c r="F6" i="3"/>
  <c r="F8" i="3"/>
  <c r="F9" i="3"/>
  <c r="F10" i="3"/>
  <c r="F12" i="3"/>
  <c r="F15" i="3"/>
  <c r="F11" i="3"/>
  <c r="F16" i="3"/>
  <c r="F13" i="3"/>
  <c r="F14" i="3"/>
  <c r="F17" i="3"/>
  <c r="F18" i="3"/>
  <c r="F19" i="3"/>
  <c r="F22" i="3"/>
  <c r="F20" i="3"/>
  <c r="F21" i="3"/>
  <c r="F23" i="3"/>
  <c r="F25" i="3"/>
  <c r="F26" i="3"/>
  <c r="F24" i="3"/>
  <c r="F28" i="3"/>
  <c r="F27" i="3"/>
  <c r="F29" i="3"/>
  <c r="F37" i="3"/>
  <c r="F30" i="3"/>
  <c r="F32" i="3"/>
  <c r="F33" i="3"/>
  <c r="F31" i="3"/>
  <c r="F38" i="3"/>
  <c r="F41" i="3"/>
  <c r="F34" i="3"/>
  <c r="F35" i="3"/>
  <c r="F40" i="3"/>
  <c r="F36" i="3"/>
  <c r="F43" i="3"/>
  <c r="F46" i="3"/>
  <c r="F48" i="3"/>
  <c r="F45" i="3"/>
  <c r="F42" i="3"/>
  <c r="F53" i="3"/>
  <c r="F52" i="3"/>
  <c r="F55" i="3"/>
  <c r="F44" i="3"/>
  <c r="F50" i="3"/>
  <c r="F57" i="3"/>
  <c r="F62" i="3"/>
  <c r="F59" i="3"/>
  <c r="F39" i="3"/>
  <c r="F51" i="3"/>
  <c r="F54" i="3"/>
  <c r="F64" i="3"/>
  <c r="F66" i="3"/>
  <c r="F65" i="3"/>
  <c r="F63" i="3"/>
  <c r="F67" i="3"/>
  <c r="F58" i="3"/>
  <c r="F70" i="3"/>
  <c r="F68" i="3"/>
  <c r="F47" i="3"/>
  <c r="F72" i="3"/>
  <c r="F60" i="3"/>
  <c r="F73" i="3"/>
  <c r="F76" i="3"/>
  <c r="F79" i="3"/>
  <c r="F75" i="3"/>
  <c r="F77" i="3"/>
  <c r="F61" i="3"/>
  <c r="F74" i="3"/>
  <c r="F71" i="3"/>
  <c r="F78" i="3"/>
  <c r="F85" i="3"/>
  <c r="F90" i="3"/>
  <c r="F103" i="3"/>
  <c r="F81" i="3"/>
  <c r="F91" i="3"/>
  <c r="F92" i="3"/>
  <c r="F88" i="3"/>
  <c r="F86" i="3"/>
  <c r="F84" i="3"/>
  <c r="F104" i="3"/>
  <c r="F94" i="3"/>
  <c r="F87" i="3"/>
  <c r="F106" i="3"/>
  <c r="F107" i="3"/>
  <c r="F108" i="3"/>
  <c r="F69" i="3"/>
  <c r="F109" i="3"/>
  <c r="F111" i="3"/>
  <c r="D4" i="3"/>
  <c r="D7" i="3"/>
  <c r="D5" i="3"/>
  <c r="D6" i="3"/>
  <c r="D8" i="3"/>
  <c r="D9" i="3"/>
  <c r="D10" i="3"/>
  <c r="D12" i="3"/>
  <c r="D15" i="3"/>
  <c r="D11" i="3"/>
  <c r="D16" i="3"/>
  <c r="D13" i="3"/>
  <c r="D14" i="3"/>
  <c r="D17" i="3"/>
  <c r="D18" i="3"/>
  <c r="D19" i="3"/>
  <c r="D22" i="3"/>
  <c r="D20" i="3"/>
  <c r="D21" i="3"/>
  <c r="D23" i="3"/>
  <c r="D25" i="3"/>
  <c r="D26" i="3"/>
  <c r="D24" i="3"/>
  <c r="D28" i="3"/>
  <c r="D27" i="3"/>
  <c r="D29" i="3"/>
  <c r="D37" i="3"/>
  <c r="D30" i="3"/>
  <c r="D32" i="3"/>
  <c r="D33" i="3"/>
  <c r="D31" i="3"/>
  <c r="D38" i="3"/>
  <c r="D41" i="3"/>
  <c r="D34" i="3"/>
  <c r="D35" i="3"/>
  <c r="D40" i="3"/>
  <c r="D36" i="3"/>
  <c r="D43" i="3"/>
  <c r="D46" i="3"/>
  <c r="D48" i="3"/>
  <c r="D45" i="3"/>
  <c r="D42" i="3"/>
  <c r="D53" i="3"/>
  <c r="D52" i="3"/>
  <c r="D55" i="3"/>
  <c r="D44" i="3"/>
  <c r="D50" i="3"/>
  <c r="D57" i="3"/>
  <c r="D62" i="3"/>
  <c r="D59" i="3"/>
  <c r="D39" i="3"/>
  <c r="D51" i="3"/>
  <c r="D54" i="3"/>
  <c r="D64" i="3"/>
  <c r="D66" i="3"/>
  <c r="D65" i="3"/>
  <c r="D63" i="3"/>
  <c r="D67" i="3"/>
  <c r="D58" i="3"/>
  <c r="D56" i="3"/>
  <c r="D70" i="3"/>
  <c r="D68" i="3"/>
  <c r="D47" i="3"/>
  <c r="D72" i="3"/>
  <c r="D60" i="3"/>
  <c r="D73" i="3"/>
  <c r="D76" i="3"/>
  <c r="D79" i="3"/>
  <c r="D75" i="3"/>
  <c r="D77" i="3"/>
  <c r="D61" i="3"/>
  <c r="D74" i="3"/>
  <c r="D71" i="3"/>
  <c r="D78" i="3"/>
  <c r="D85" i="3"/>
  <c r="D90" i="3"/>
  <c r="D103" i="3"/>
  <c r="D81" i="3"/>
  <c r="D89" i="3"/>
  <c r="D91" i="3"/>
  <c r="D92" i="3"/>
  <c r="D88" i="3"/>
  <c r="D86" i="3"/>
  <c r="D84" i="3"/>
  <c r="D104" i="3"/>
  <c r="D94" i="3"/>
  <c r="D80" i="3"/>
  <c r="D87" i="3"/>
  <c r="D105" i="3"/>
  <c r="J3" i="3"/>
  <c r="H3" i="3"/>
  <c r="F3" i="3"/>
  <c r="D3" i="3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8" i="1"/>
  <c r="B79" i="1"/>
  <c r="B80" i="1"/>
  <c r="B81" i="1"/>
  <c r="B82" i="1"/>
  <c r="B83" i="1"/>
  <c r="B84" i="1"/>
  <c r="B85" i="1"/>
  <c r="B86" i="1"/>
  <c r="B87" i="1"/>
  <c r="B88" i="1"/>
  <c r="B90" i="1"/>
  <c r="B91" i="1"/>
  <c r="B92" i="1"/>
  <c r="B93" i="1"/>
  <c r="B95" i="1"/>
  <c r="B96" i="1"/>
  <c r="B97" i="1"/>
  <c r="B99" i="1"/>
  <c r="B100" i="1"/>
  <c r="B101" i="1"/>
  <c r="B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90" i="1"/>
  <c r="D91" i="1"/>
  <c r="D92" i="1"/>
  <c r="D96" i="1"/>
  <c r="D97" i="1"/>
  <c r="D99" i="1"/>
  <c r="D101" i="1"/>
  <c r="D103" i="1"/>
  <c r="D104" i="1"/>
  <c r="D105" i="1"/>
  <c r="D106" i="1"/>
  <c r="D107" i="1"/>
  <c r="D3" i="1"/>
  <c r="F4" i="1"/>
  <c r="F5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2" i="1"/>
  <c r="F73" i="1"/>
  <c r="F74" i="1"/>
  <c r="F76" i="1"/>
  <c r="F78" i="1"/>
  <c r="F79" i="1"/>
  <c r="F80" i="1"/>
  <c r="F81" i="1"/>
  <c r="F82" i="1"/>
  <c r="F83" i="1"/>
  <c r="F85" i="1"/>
  <c r="F86" i="1"/>
  <c r="F87" i="1"/>
  <c r="F90" i="1"/>
  <c r="F91" i="1"/>
  <c r="F96" i="1"/>
  <c r="F97" i="1"/>
  <c r="F99" i="1"/>
  <c r="F103" i="1"/>
  <c r="F104" i="1"/>
  <c r="F105" i="1"/>
  <c r="F106" i="1"/>
  <c r="F107" i="1"/>
  <c r="F3" i="1"/>
  <c r="H4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6" i="1"/>
  <c r="H67" i="1"/>
  <c r="H68" i="1"/>
  <c r="H69" i="1"/>
  <c r="H70" i="1"/>
  <c r="H72" i="1"/>
  <c r="H73" i="1"/>
  <c r="H74" i="1"/>
  <c r="H76" i="1"/>
  <c r="H78" i="1"/>
  <c r="H81" i="1"/>
  <c r="H82" i="1"/>
  <c r="H83" i="1"/>
  <c r="H85" i="1"/>
  <c r="H86" i="1"/>
  <c r="H87" i="1"/>
  <c r="H91" i="1"/>
  <c r="H97" i="1"/>
  <c r="H99" i="1"/>
  <c r="H103" i="1"/>
  <c r="H104" i="1"/>
  <c r="H105" i="1"/>
  <c r="H106" i="1"/>
  <c r="H110" i="1"/>
  <c r="H111" i="1"/>
  <c r="H113" i="1"/>
  <c r="H114" i="1"/>
  <c r="H115" i="1"/>
  <c r="H116" i="1"/>
  <c r="H117" i="1"/>
  <c r="H118" i="1"/>
  <c r="H119" i="1"/>
  <c r="H120" i="1"/>
  <c r="H121" i="1"/>
  <c r="H122" i="1"/>
  <c r="H123" i="1"/>
  <c r="H3" i="1"/>
  <c r="R64" i="1"/>
  <c r="AV4" i="1"/>
  <c r="AV5" i="1"/>
  <c r="AV6" i="1"/>
  <c r="AV7" i="1"/>
  <c r="AV8" i="1"/>
  <c r="AV9" i="1"/>
  <c r="AV11" i="1"/>
  <c r="AV14" i="1"/>
  <c r="AV16" i="1"/>
  <c r="AV17" i="1"/>
  <c r="AV18" i="1"/>
  <c r="AV19" i="1"/>
  <c r="AV20" i="1"/>
  <c r="AV21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3" i="1"/>
  <c r="AV54" i="1"/>
  <c r="AV55" i="1"/>
  <c r="AV56" i="1"/>
  <c r="AV57" i="1"/>
  <c r="AV58" i="1"/>
  <c r="AV60" i="1"/>
  <c r="AV61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9" i="1"/>
  <c r="AV81" i="1"/>
  <c r="AV82" i="1"/>
  <c r="AV83" i="1"/>
  <c r="AV84" i="1"/>
  <c r="AV85" i="1"/>
  <c r="AV87" i="1"/>
  <c r="AV88" i="1"/>
  <c r="AV89" i="1"/>
  <c r="AV90" i="1"/>
  <c r="AV91" i="1"/>
  <c r="AV92" i="1"/>
  <c r="AV93" i="1"/>
  <c r="AV94" i="1"/>
  <c r="AV95" i="1"/>
  <c r="AV97" i="1"/>
  <c r="AV98" i="1"/>
  <c r="AV99" i="1"/>
  <c r="AV100" i="1"/>
  <c r="AV102" i="1"/>
  <c r="AV103" i="1"/>
  <c r="AV104" i="1"/>
  <c r="AV105" i="1"/>
  <c r="AV106" i="1"/>
  <c r="AV108" i="1"/>
  <c r="AV109" i="1"/>
  <c r="AV110" i="1"/>
  <c r="AV111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3" i="1"/>
  <c r="AT4" i="1"/>
  <c r="AT5" i="1"/>
  <c r="AT6" i="1"/>
  <c r="AT7" i="1"/>
  <c r="AT8" i="1"/>
  <c r="AT9" i="1"/>
  <c r="AT10" i="1"/>
  <c r="AT11" i="1"/>
  <c r="AT14" i="1"/>
  <c r="AT15" i="1"/>
  <c r="AT16" i="1"/>
  <c r="AT17" i="1"/>
  <c r="AT18" i="1"/>
  <c r="AT19" i="1"/>
  <c r="AT20" i="1"/>
  <c r="AT22" i="1"/>
  <c r="AT23" i="1"/>
  <c r="AT24" i="1"/>
  <c r="AT25" i="1"/>
  <c r="AT26" i="1"/>
  <c r="AT27" i="1"/>
  <c r="AT28" i="1"/>
  <c r="AT29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1" i="1"/>
  <c r="AT52" i="1"/>
  <c r="AT53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2" i="1"/>
  <c r="AT73" i="1"/>
  <c r="AT74" i="1"/>
  <c r="AT75" i="1"/>
  <c r="AT76" i="1"/>
  <c r="AT77" i="1"/>
  <c r="AT79" i="1"/>
  <c r="AT80" i="1"/>
  <c r="AT81" i="1"/>
  <c r="AT82" i="1"/>
  <c r="AT83" i="1"/>
  <c r="AT85" i="1"/>
  <c r="AT86" i="1"/>
  <c r="AT87" i="1"/>
  <c r="AT89" i="1"/>
  <c r="AT90" i="1"/>
  <c r="AT91" i="1"/>
  <c r="AT92" i="1"/>
  <c r="AT93" i="1"/>
  <c r="AT94" i="1"/>
  <c r="AT96" i="1"/>
  <c r="AT97" i="1"/>
  <c r="AT98" i="1"/>
  <c r="AT99" i="1"/>
  <c r="AT101" i="1"/>
  <c r="AT102" i="1"/>
  <c r="AT103" i="1"/>
  <c r="AT104" i="1"/>
  <c r="AT105" i="1"/>
  <c r="AT106" i="1"/>
  <c r="AT107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3" i="1"/>
  <c r="AR4" i="1"/>
  <c r="AR5" i="1"/>
  <c r="AR6" i="1"/>
  <c r="AR7" i="1"/>
  <c r="AR8" i="1"/>
  <c r="AR10" i="1"/>
  <c r="AR11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8" i="1"/>
  <c r="AR79" i="1"/>
  <c r="AR80" i="1"/>
  <c r="AR81" i="1"/>
  <c r="AR82" i="1"/>
  <c r="AR83" i="1"/>
  <c r="AR84" i="1"/>
  <c r="AR85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4" i="1"/>
  <c r="AR106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3" i="1"/>
  <c r="AO5" i="1"/>
  <c r="AO8" i="1"/>
  <c r="AO9" i="1"/>
  <c r="AO10" i="1"/>
  <c r="AO18" i="1"/>
  <c r="AO19" i="1"/>
  <c r="AO42" i="1"/>
  <c r="AO49" i="1"/>
  <c r="AO63" i="1"/>
  <c r="AO72" i="1"/>
  <c r="AO81" i="1"/>
  <c r="AO97" i="1"/>
  <c r="AO110" i="1"/>
  <c r="AO3" i="1"/>
  <c r="AM5" i="1"/>
  <c r="AM9" i="1"/>
  <c r="AM10" i="1"/>
  <c r="AM18" i="1"/>
  <c r="AM19" i="1"/>
  <c r="AM26" i="1"/>
  <c r="AM34" i="1"/>
  <c r="AM49" i="1"/>
  <c r="AM72" i="1"/>
  <c r="AM3" i="1"/>
  <c r="AK5" i="1"/>
  <c r="AK9" i="1"/>
  <c r="AK10" i="1"/>
  <c r="AK18" i="1"/>
  <c r="AK19" i="1"/>
  <c r="AK26" i="1"/>
  <c r="AK34" i="1"/>
  <c r="AK37" i="1"/>
  <c r="AK64" i="1"/>
  <c r="AK3" i="1"/>
  <c r="AH3" i="1"/>
  <c r="AH4" i="1"/>
  <c r="AH5" i="1"/>
  <c r="AH6" i="1"/>
  <c r="AH7" i="1"/>
  <c r="AH8" i="1"/>
  <c r="AH9" i="1"/>
  <c r="AH10" i="1"/>
  <c r="AH11" i="1"/>
  <c r="AH14" i="1"/>
  <c r="AH15" i="1"/>
  <c r="AH16" i="1"/>
  <c r="AH17" i="1"/>
  <c r="AH18" i="1"/>
  <c r="AH23" i="1"/>
  <c r="AH24" i="1"/>
  <c r="AH25" i="1"/>
  <c r="AH26" i="1"/>
  <c r="AH27" i="1"/>
  <c r="AH28" i="1"/>
  <c r="AH29" i="1"/>
  <c r="AH32" i="1"/>
  <c r="AH33" i="1"/>
  <c r="AH35" i="1"/>
  <c r="AH38" i="1"/>
  <c r="AH39" i="1"/>
  <c r="AH40" i="1"/>
  <c r="AH41" i="1"/>
  <c r="AH42" i="1"/>
  <c r="AH44" i="1"/>
  <c r="AH45" i="1"/>
  <c r="AH46" i="1"/>
  <c r="AH47" i="1"/>
  <c r="AH48" i="1"/>
  <c r="AH49" i="1"/>
  <c r="AH50" i="1"/>
  <c r="AH51" i="1"/>
  <c r="AH52" i="1"/>
  <c r="AH53" i="1"/>
  <c r="AH55" i="1"/>
  <c r="AH56" i="1"/>
  <c r="AH57" i="1"/>
  <c r="AH58" i="1"/>
  <c r="AH59" i="1"/>
  <c r="AH60" i="1"/>
  <c r="AH61" i="1"/>
  <c r="AH63" i="1"/>
  <c r="AH64" i="1"/>
  <c r="AH67" i="1"/>
  <c r="AH68" i="1"/>
  <c r="AH69" i="1"/>
  <c r="AH72" i="1"/>
  <c r="AH73" i="1"/>
  <c r="AH74" i="1"/>
  <c r="AH76" i="1"/>
  <c r="AH78" i="1"/>
  <c r="AH81" i="1"/>
  <c r="AH83" i="1"/>
  <c r="AH84" i="1"/>
  <c r="AH85" i="1"/>
  <c r="AH87" i="1"/>
  <c r="AH90" i="1"/>
  <c r="AH91" i="1"/>
  <c r="AH96" i="1"/>
  <c r="AH97" i="1"/>
  <c r="AH103" i="1"/>
  <c r="AH104" i="1"/>
  <c r="AH105" i="1"/>
  <c r="AH106" i="1"/>
  <c r="AH110" i="1"/>
  <c r="AH111" i="1"/>
  <c r="AH113" i="1"/>
  <c r="AH115" i="1"/>
  <c r="AH116" i="1"/>
  <c r="AH117" i="1"/>
  <c r="AH118" i="1"/>
  <c r="AH119" i="1"/>
  <c r="AH120" i="1"/>
  <c r="AH121" i="1"/>
  <c r="AH122" i="1"/>
  <c r="AH123" i="1"/>
  <c r="AF4" i="1"/>
  <c r="AF5" i="1"/>
  <c r="AF6" i="1"/>
  <c r="AF7" i="1"/>
  <c r="AF8" i="1"/>
  <c r="AF9" i="1"/>
  <c r="AF10" i="1"/>
  <c r="AF11" i="1"/>
  <c r="AF12" i="1"/>
  <c r="AF14" i="1"/>
  <c r="AF15" i="1"/>
  <c r="AF16" i="1"/>
  <c r="AF17" i="1"/>
  <c r="AF18" i="1"/>
  <c r="AF22" i="1"/>
  <c r="AF23" i="1"/>
  <c r="AF24" i="1"/>
  <c r="AF25" i="1"/>
  <c r="AF26" i="1"/>
  <c r="AF27" i="1"/>
  <c r="AF28" i="1"/>
  <c r="AF29" i="1"/>
  <c r="AF30" i="1"/>
  <c r="AF32" i="1"/>
  <c r="AF33" i="1"/>
  <c r="AF35" i="1"/>
  <c r="AF38" i="1"/>
  <c r="AF39" i="1"/>
  <c r="AF40" i="1"/>
  <c r="AF41" i="1"/>
  <c r="AF44" i="1"/>
  <c r="AF45" i="1"/>
  <c r="AF46" i="1"/>
  <c r="AF47" i="1"/>
  <c r="AF48" i="1"/>
  <c r="AF49" i="1"/>
  <c r="AF50" i="1"/>
  <c r="AF51" i="1"/>
  <c r="AF52" i="1"/>
  <c r="AF53" i="1"/>
  <c r="AF55" i="1"/>
  <c r="AF56" i="1"/>
  <c r="AF57" i="1"/>
  <c r="AF58" i="1"/>
  <c r="AF59" i="1"/>
  <c r="AF60" i="1"/>
  <c r="AF63" i="1"/>
  <c r="AF64" i="1"/>
  <c r="AF67" i="1"/>
  <c r="AF68" i="1"/>
  <c r="AF69" i="1"/>
  <c r="AF70" i="1"/>
  <c r="AF72" i="1"/>
  <c r="AF73" i="1"/>
  <c r="AF74" i="1"/>
  <c r="AF76" i="1"/>
  <c r="AF78" i="1"/>
  <c r="AF79" i="1"/>
  <c r="AF80" i="1"/>
  <c r="AF81" i="1"/>
  <c r="AF84" i="1"/>
  <c r="AF85" i="1"/>
  <c r="AF87" i="1"/>
  <c r="AF90" i="1"/>
  <c r="AF91" i="1"/>
  <c r="AF96" i="1"/>
  <c r="AF97" i="1"/>
  <c r="AF103" i="1"/>
  <c r="AF104" i="1"/>
  <c r="AF105" i="1"/>
  <c r="AF106" i="1"/>
  <c r="AF107" i="1"/>
  <c r="AF3" i="1"/>
  <c r="AD4" i="1"/>
  <c r="AD5" i="1"/>
  <c r="AD6" i="1"/>
  <c r="AD7" i="1"/>
  <c r="AD8" i="1"/>
  <c r="AD9" i="1"/>
  <c r="AD11" i="1"/>
  <c r="AD12" i="1"/>
  <c r="AD13" i="1"/>
  <c r="AD14" i="1"/>
  <c r="AD15" i="1"/>
  <c r="AD16" i="1"/>
  <c r="AD17" i="1"/>
  <c r="AD18" i="1"/>
  <c r="AD21" i="1"/>
  <c r="AD22" i="1"/>
  <c r="AD23" i="1"/>
  <c r="AD24" i="1"/>
  <c r="AD25" i="1"/>
  <c r="AD26" i="1"/>
  <c r="AD27" i="1"/>
  <c r="AD28" i="1"/>
  <c r="AD29" i="1"/>
  <c r="AD30" i="1"/>
  <c r="AD32" i="1"/>
  <c r="AD33" i="1"/>
  <c r="AD34" i="1"/>
  <c r="AD35" i="1"/>
  <c r="AD37" i="1"/>
  <c r="AD38" i="1"/>
  <c r="AD39" i="1"/>
  <c r="AD40" i="1"/>
  <c r="AD41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3" i="1"/>
  <c r="AD64" i="1"/>
  <c r="AD65" i="1"/>
  <c r="AD67" i="1"/>
  <c r="AD68" i="1"/>
  <c r="AD69" i="1"/>
  <c r="AD70" i="1"/>
  <c r="AD71" i="1"/>
  <c r="AD72" i="1"/>
  <c r="AD73" i="1"/>
  <c r="AD74" i="1"/>
  <c r="AD75" i="1"/>
  <c r="AD76" i="1"/>
  <c r="AD78" i="1"/>
  <c r="AD79" i="1"/>
  <c r="AD80" i="1"/>
  <c r="AD81" i="1"/>
  <c r="AD84" i="1"/>
  <c r="AD85" i="1"/>
  <c r="AD87" i="1"/>
  <c r="AD88" i="1"/>
  <c r="AD90" i="1"/>
  <c r="AD91" i="1"/>
  <c r="AD92" i="1"/>
  <c r="AD93" i="1"/>
  <c r="AD95" i="1"/>
  <c r="AD96" i="1"/>
  <c r="AD97" i="1"/>
  <c r="AD100" i="1"/>
  <c r="AD101" i="1"/>
  <c r="AD3" i="1"/>
  <c r="AA4" i="1"/>
  <c r="AA5" i="1"/>
  <c r="AA6" i="1"/>
  <c r="AA7" i="1"/>
  <c r="AA8" i="1"/>
  <c r="AA9" i="1"/>
  <c r="AA10" i="1"/>
  <c r="AA11" i="1"/>
  <c r="AA14" i="1"/>
  <c r="AA15" i="1"/>
  <c r="AA16" i="1"/>
  <c r="AA17" i="1"/>
  <c r="AA18" i="1"/>
  <c r="AA19" i="1"/>
  <c r="AA23" i="1"/>
  <c r="AA24" i="1"/>
  <c r="AA25" i="1"/>
  <c r="AA26" i="1"/>
  <c r="AA27" i="1"/>
  <c r="AA28" i="1"/>
  <c r="AA29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1" i="1"/>
  <c r="AA62" i="1"/>
  <c r="AA63" i="1"/>
  <c r="AA66" i="1"/>
  <c r="AA67" i="1"/>
  <c r="AA68" i="1"/>
  <c r="AA69" i="1"/>
  <c r="AA70" i="1"/>
  <c r="AA72" i="1"/>
  <c r="AA73" i="1"/>
  <c r="AA74" i="1"/>
  <c r="AA76" i="1"/>
  <c r="AA78" i="1"/>
  <c r="AA81" i="1"/>
  <c r="AA82" i="1"/>
  <c r="AA83" i="1"/>
  <c r="AA85" i="1"/>
  <c r="AA86" i="1"/>
  <c r="AA87" i="1"/>
  <c r="AA91" i="1"/>
  <c r="AA97" i="1"/>
  <c r="AA99" i="1"/>
  <c r="AA103" i="1"/>
  <c r="AA104" i="1"/>
  <c r="AA105" i="1"/>
  <c r="AA106" i="1"/>
  <c r="AA110" i="1"/>
  <c r="AA111" i="1"/>
  <c r="AA113" i="1"/>
  <c r="AA115" i="1"/>
  <c r="AA116" i="1"/>
  <c r="AA117" i="1"/>
  <c r="AA118" i="1"/>
  <c r="AA119" i="1"/>
  <c r="AA120" i="1"/>
  <c r="AA121" i="1"/>
  <c r="AA122" i="1"/>
  <c r="AA123" i="1"/>
  <c r="AA3" i="1"/>
  <c r="Y4" i="1"/>
  <c r="Y5" i="1"/>
  <c r="Y6" i="1"/>
  <c r="Y7" i="1"/>
  <c r="Y8" i="1"/>
  <c r="Y9" i="1"/>
  <c r="Y10" i="1"/>
  <c r="Y11" i="1"/>
  <c r="Y12" i="1"/>
  <c r="Y14" i="1"/>
  <c r="Y15" i="1"/>
  <c r="Y16" i="1"/>
  <c r="Y17" i="1"/>
  <c r="Y18" i="1"/>
  <c r="Y19" i="1"/>
  <c r="Y22" i="1"/>
  <c r="Y23" i="1"/>
  <c r="Y24" i="1"/>
  <c r="Y25" i="1"/>
  <c r="Y26" i="1"/>
  <c r="Y27" i="1"/>
  <c r="Y28" i="1"/>
  <c r="Y29" i="1"/>
  <c r="Y30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5" i="1"/>
  <c r="Y56" i="1"/>
  <c r="Y57" i="1"/>
  <c r="Y58" i="1"/>
  <c r="Y59" i="1"/>
  <c r="Y60" i="1"/>
  <c r="Y61" i="1"/>
  <c r="Y62" i="1"/>
  <c r="Y63" i="1"/>
  <c r="Y64" i="1"/>
  <c r="Y66" i="1"/>
  <c r="Y67" i="1"/>
  <c r="Y68" i="1"/>
  <c r="Y69" i="1"/>
  <c r="Y70" i="1"/>
  <c r="Y72" i="1"/>
  <c r="Y73" i="1"/>
  <c r="Y74" i="1"/>
  <c r="Y76" i="1"/>
  <c r="Y78" i="1"/>
  <c r="Y79" i="1"/>
  <c r="Y80" i="1"/>
  <c r="Y81" i="1"/>
  <c r="Y82" i="1"/>
  <c r="Y83" i="1"/>
  <c r="Y84" i="1"/>
  <c r="Y85" i="1"/>
  <c r="Y86" i="1"/>
  <c r="Y87" i="1"/>
  <c r="Y90" i="1"/>
  <c r="Y91" i="1"/>
  <c r="Y96" i="1"/>
  <c r="Y97" i="1"/>
  <c r="Y99" i="1"/>
  <c r="Y103" i="1"/>
  <c r="Y104" i="1"/>
  <c r="Y105" i="1"/>
  <c r="Y106" i="1"/>
  <c r="Y107" i="1"/>
  <c r="Y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1" i="1"/>
  <c r="W22" i="1"/>
  <c r="W23" i="1"/>
  <c r="W24" i="1"/>
  <c r="W25" i="1"/>
  <c r="W26" i="1"/>
  <c r="W27" i="1"/>
  <c r="W28" i="1"/>
  <c r="W29" i="1"/>
  <c r="W30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8" i="1"/>
  <c r="W79" i="1"/>
  <c r="W80" i="1"/>
  <c r="W81" i="1"/>
  <c r="W82" i="1"/>
  <c r="W83" i="1"/>
  <c r="W84" i="1"/>
  <c r="W85" i="1"/>
  <c r="W86" i="1"/>
  <c r="W87" i="1"/>
  <c r="W88" i="1"/>
  <c r="W90" i="1"/>
  <c r="W91" i="1"/>
  <c r="W92" i="1"/>
  <c r="W93" i="1"/>
  <c r="W95" i="1"/>
  <c r="W96" i="1"/>
  <c r="W97" i="1"/>
  <c r="W99" i="1"/>
  <c r="W100" i="1"/>
  <c r="W101" i="1"/>
  <c r="W3" i="1"/>
  <c r="T4" i="1"/>
  <c r="T5" i="1"/>
  <c r="T6" i="1"/>
  <c r="T7" i="1"/>
  <c r="T8" i="1"/>
  <c r="T9" i="1"/>
  <c r="T10" i="1"/>
  <c r="T11" i="1"/>
  <c r="T12" i="1"/>
  <c r="T14" i="1"/>
  <c r="T15" i="1"/>
  <c r="T18" i="1"/>
  <c r="T19" i="1"/>
  <c r="T23" i="1"/>
  <c r="T24" i="1"/>
  <c r="T25" i="1"/>
  <c r="T26" i="1"/>
  <c r="T27" i="1"/>
  <c r="T28" i="1"/>
  <c r="T29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5" i="1"/>
  <c r="T56" i="1"/>
  <c r="T57" i="1"/>
  <c r="T58" i="1"/>
  <c r="T59" i="1"/>
  <c r="T60" i="1"/>
  <c r="T61" i="1"/>
  <c r="T62" i="1"/>
  <c r="T63" i="1"/>
  <c r="T66" i="1"/>
  <c r="T67" i="1"/>
  <c r="T68" i="1"/>
  <c r="T69" i="1"/>
  <c r="T70" i="1"/>
  <c r="T72" i="1"/>
  <c r="T73" i="1"/>
  <c r="T74" i="1"/>
  <c r="T76" i="1"/>
  <c r="T78" i="1"/>
  <c r="T81" i="1"/>
  <c r="T82" i="1"/>
  <c r="T83" i="1"/>
  <c r="T85" i="1"/>
  <c r="T86" i="1"/>
  <c r="T87" i="1"/>
  <c r="T91" i="1"/>
  <c r="T97" i="1"/>
  <c r="T99" i="1"/>
  <c r="T103" i="1"/>
  <c r="T104" i="1"/>
  <c r="T105" i="1"/>
  <c r="T106" i="1"/>
  <c r="T110" i="1"/>
  <c r="T111" i="1"/>
  <c r="T113" i="1"/>
  <c r="T115" i="1"/>
  <c r="T116" i="1"/>
  <c r="T117" i="1"/>
  <c r="T118" i="1"/>
  <c r="T119" i="1"/>
  <c r="T120" i="1"/>
  <c r="T121" i="1"/>
  <c r="T122" i="1"/>
  <c r="T123" i="1"/>
  <c r="T3" i="1"/>
  <c r="R4" i="1"/>
  <c r="R5" i="1"/>
  <c r="R6" i="1"/>
  <c r="R7" i="1"/>
  <c r="R8" i="1"/>
  <c r="R9" i="1"/>
  <c r="R10" i="1"/>
  <c r="R11" i="1"/>
  <c r="R12" i="1"/>
  <c r="R14" i="1"/>
  <c r="R15" i="1"/>
  <c r="R16" i="1"/>
  <c r="R17" i="1"/>
  <c r="R18" i="1"/>
  <c r="R19" i="1"/>
  <c r="R22" i="1"/>
  <c r="R23" i="1"/>
  <c r="R24" i="1"/>
  <c r="R25" i="1"/>
  <c r="R26" i="1"/>
  <c r="R27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7" i="1"/>
  <c r="R58" i="1"/>
  <c r="R59" i="1"/>
  <c r="R60" i="1"/>
  <c r="R61" i="1"/>
  <c r="R62" i="1"/>
  <c r="R63" i="1"/>
  <c r="R66" i="1"/>
  <c r="R67" i="1"/>
  <c r="R68" i="1"/>
  <c r="R69" i="1"/>
  <c r="R70" i="1"/>
  <c r="R72" i="1"/>
  <c r="R73" i="1"/>
  <c r="R74" i="1"/>
  <c r="R76" i="1"/>
  <c r="R78" i="1"/>
  <c r="R79" i="1"/>
  <c r="R80" i="1"/>
  <c r="R81" i="1"/>
  <c r="R82" i="1"/>
  <c r="R83" i="1"/>
  <c r="R85" i="1"/>
  <c r="R86" i="1"/>
  <c r="R87" i="1"/>
  <c r="R88" i="1"/>
  <c r="R90" i="1"/>
  <c r="R91" i="1"/>
  <c r="R96" i="1"/>
  <c r="R97" i="1"/>
  <c r="R99" i="1"/>
  <c r="R103" i="1"/>
  <c r="R104" i="1"/>
  <c r="R105" i="1"/>
  <c r="R106" i="1"/>
  <c r="R107" i="1"/>
  <c r="R108" i="1"/>
  <c r="R109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8" i="1"/>
  <c r="P79" i="1"/>
  <c r="P80" i="1"/>
  <c r="P81" i="1"/>
  <c r="P82" i="1"/>
  <c r="P83" i="1"/>
  <c r="P84" i="1"/>
  <c r="P85" i="1"/>
  <c r="P86" i="1"/>
  <c r="P87" i="1"/>
  <c r="P88" i="1"/>
  <c r="P90" i="1"/>
  <c r="P91" i="1"/>
  <c r="P92" i="1"/>
  <c r="P93" i="1"/>
  <c r="P95" i="1"/>
  <c r="P96" i="1"/>
  <c r="P97" i="1"/>
  <c r="P99" i="1"/>
  <c r="P100" i="1"/>
  <c r="P101" i="1"/>
  <c r="E43" i="6" l="1"/>
  <c r="C43" i="6"/>
  <c r="B43" i="6"/>
  <c r="B45" i="6" l="1"/>
  <c r="B46" i="6" s="1"/>
  <c r="B47" i="6" s="1"/>
  <c r="B48" i="6" s="1"/>
  <c r="B49" i="6" s="1"/>
  <c r="B50" i="6" s="1"/>
  <c r="B51" i="6" s="1"/>
  <c r="L8" i="6" s="1"/>
  <c r="C45" i="6"/>
  <c r="C46" i="6" s="1"/>
  <c r="C47" i="6" s="1"/>
  <c r="C48" i="6" s="1"/>
  <c r="C49" i="6" s="1"/>
  <c r="C50" i="6" s="1"/>
  <c r="C51" i="6" s="1"/>
  <c r="M8" i="6" s="1"/>
  <c r="E45" i="6"/>
  <c r="E46" i="6" s="1"/>
  <c r="E47" i="6" s="1"/>
  <c r="E48" i="6" s="1"/>
  <c r="E49" i="6" s="1"/>
  <c r="E50" i="6" s="1"/>
  <c r="E51" i="6" s="1"/>
  <c r="Q8" i="6" s="1"/>
  <c r="G9" i="6"/>
  <c r="D43" i="6"/>
  <c r="F10" i="6"/>
  <c r="N6" i="6" s="1"/>
  <c r="D45" i="6" l="1"/>
  <c r="D46" i="6" s="1"/>
  <c r="D47" i="6" s="1"/>
  <c r="D48" i="6" s="1"/>
  <c r="D49" i="6" s="1"/>
  <c r="D50" i="6" s="1"/>
  <c r="D51" i="6" s="1"/>
  <c r="N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tc={67E2766D-A4E5-4924-B661-E7BC764DA1DC}</author>
    <author>tc={ED82F0B2-6CEB-45C6-9A20-81EC4727918A}</author>
  </authors>
  <commentList>
    <comment ref="M111" authorId="0" shapeId="0" xr:uid="{67E2766D-A4E5-4924-B661-E7BC764DA1DC}">
      <text>
        <t>[Threaded comment]
Your version of Excel allows you to read this threaded comment; however, any edits to it will get removed if the file is opened in a newer version of Excel. Learn more: https://go.microsoft.com/fwlink/?linkid=870924
Comment:
    Now called Hart Energy</t>
      </text>
    </comment>
    <comment ref="M129" authorId="1" shapeId="0" xr:uid="{ED82F0B2-6CEB-45C6-9A20-81EC4727918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Acquired by United Natural Foods 2018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tc={D61944CB-330B-482C-9A30-F90B8CE5B3FC}</author>
    <author>tc={BF6CC113-3D93-44C4-AF5E-B0E387132FE5}</author>
    <author>tc={1FDB7291-2EDF-4D4C-B9F9-1D18B2D4CEF9}</author>
    <author>tc={FF87DB45-0733-4C8B-ACE7-BF1CBA9783C7}</author>
    <author>tc={1B7E0938-DED8-4769-B4FB-E99169AB4777}</author>
    <author>tc={7EF17790-DBBF-4189-8D03-355BB6D70CA9}</author>
    <author>tc={1E94E2CB-0424-4E91-8B47-1D2F13984187}</author>
    <author>tc={52ECB510-3F43-4789-8FFB-0E4EFF127EB0}</author>
    <author>tc={90E55C2E-E8EC-4E33-AEC0-D244381D1F16}</author>
    <author>tc={F52E874D-D1FA-471A-BE69-ECC0AE47F69D}</author>
  </authors>
  <commentList>
    <comment ref="S15" authorId="0" shapeId="0" xr:uid="{D61944CB-330B-482C-9A30-F90B8CE5B3FC}">
      <text>
        <t>[Threaded comment]
Your version of Excel allows you to read this threaded comment; however, any edits to it will get removed if the file is opened in a newer version of Excel. Learn more: https://go.microsoft.com/fwlink/?linkid=870924
Comment:
    Bankrupt - August 2023</t>
      </text>
    </comment>
    <comment ref="S113" authorId="1" shapeId="0" xr:uid="{BF6CC113-3D93-44C4-AF5E-B0E387132FE5}">
      <text>
        <t>[Threaded comment]
Your version of Excel allows you to read this threaded comment; however, any edits to it will get removed if the file is opened in a newer version of Excel. Learn more: https://go.microsoft.com/fwlink/?linkid=870924
Comment:
    Permanently Closed</t>
      </text>
    </comment>
    <comment ref="S115" authorId="2" shapeId="0" xr:uid="{1FDB7291-2EDF-4D4C-B9F9-1D18B2D4CE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Penske Acquired 2020
</t>
      </text>
    </comment>
    <comment ref="S116" authorId="3" shapeId="0" xr:uid="{FF87DB45-0733-4C8B-ACE7-BF1CBA9783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Now Bridgeway Connects Inc (2022)</t>
      </text>
    </comment>
    <comment ref="S120" authorId="4" shapeId="0" xr:uid="{1B7E0938-DED8-4769-B4FB-E99169AB4777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Heniff Transportation Systems 2019</t>
      </text>
    </comment>
    <comment ref="S122" authorId="5" shapeId="0" xr:uid="{7EF17790-DBBF-4189-8D03-355BB6D70CA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Some users are reporting that this business does not exist </t>
      </text>
    </comment>
    <comment ref="S123" authorId="6" shapeId="0" xr:uid="{1E94E2CB-0424-4E91-8B47-1D2F139841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Permanently closed
</t>
      </text>
    </comment>
    <comment ref="S125" authorId="7" shapeId="0" xr:uid="{52ECB510-3F43-4789-8FFB-0E4EFF127EB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Permanently closed
</t>
      </text>
    </comment>
    <comment ref="S126" authorId="8" shapeId="0" xr:uid="{90E55C2E-E8EC-4E33-AEC0-D244381D1F1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Closed 2022 - filed for bankruptcy
</t>
      </text>
    </comment>
    <comment ref="S127" authorId="9" shapeId="0" xr:uid="{F52E874D-D1FA-471A-BE69-ECC0AE47F69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Closed 2019 - bankruptcy
</t>
      </text>
    </comment>
  </commentList>
</comments>
</file>

<file path=xl/sharedStrings.xml><?xml version="1.0" encoding="utf-8"?>
<sst xmlns="http://schemas.openxmlformats.org/spreadsheetml/2006/main" count="1897" uniqueCount="552">
  <si>
    <t>2022 Rank</t>
  </si>
  <si>
    <t>Company</t>
  </si>
  <si>
    <t>Tractors</t>
  </si>
  <si>
    <t>Trailers</t>
  </si>
  <si>
    <t>Straight Trucks</t>
  </si>
  <si>
    <t>Pick-ups &amp; Vans</t>
  </si>
  <si>
    <t>Annual Sales</t>
  </si>
  <si>
    <t>Pepsico</t>
  </si>
  <si>
    <t>Walmart</t>
  </si>
  <si>
    <t>Sysco</t>
  </si>
  <si>
    <t>Based out of</t>
  </si>
  <si>
    <t>US Foods</t>
  </si>
  <si>
    <t xml:space="preserve"> </t>
  </si>
  <si>
    <t>Halliburton</t>
  </si>
  <si>
    <t>Reyes Holdings</t>
  </si>
  <si>
    <t>McLane</t>
  </si>
  <si>
    <t>Tyson</t>
  </si>
  <si>
    <t>NexTier</t>
  </si>
  <si>
    <t>United Rentals</t>
  </si>
  <si>
    <t>Gordon Food Service</t>
  </si>
  <si>
    <t>Sunbelt Rentals</t>
  </si>
  <si>
    <t>ProFrac Holding Corp</t>
  </si>
  <si>
    <t>2021 Rank</t>
  </si>
  <si>
    <t>NR</t>
  </si>
  <si>
    <t>Amazon</t>
  </si>
  <si>
    <t>Coca-Cola United</t>
  </si>
  <si>
    <t>Quikrete</t>
  </si>
  <si>
    <t>CHS Inc</t>
  </si>
  <si>
    <t>CRH Americas</t>
  </si>
  <si>
    <t>Cemex USA</t>
  </si>
  <si>
    <t>Carvana</t>
  </si>
  <si>
    <t>Builders First Source</t>
  </si>
  <si>
    <t>Clean Harbors</t>
  </si>
  <si>
    <t>Cudd Energy Services</t>
  </si>
  <si>
    <t>Loves</t>
  </si>
  <si>
    <t>Prairie Farms Dairy</t>
  </si>
  <si>
    <t>Ben E Keith Co</t>
  </si>
  <si>
    <t>Pro Petro Holding Corp</t>
  </si>
  <si>
    <t>Walgreens</t>
  </si>
  <si>
    <t>Medline Inc</t>
  </si>
  <si>
    <t>Albertsons Cos</t>
  </si>
  <si>
    <t>Sherwin-Williams Co</t>
  </si>
  <si>
    <t>Bunzi Distribution USA</t>
  </si>
  <si>
    <t>Swire Coca-Cola USA</t>
  </si>
  <si>
    <t>BlueLinx Holdings</t>
  </si>
  <si>
    <t>Southern Glazer's Wine &amp; Spirits</t>
  </si>
  <si>
    <t>Mondelez International</t>
  </si>
  <si>
    <t>Darling Ingredients</t>
  </si>
  <si>
    <t>Univar Solutions</t>
  </si>
  <si>
    <t>Anheuser-Busch Cos</t>
  </si>
  <si>
    <t>Shaw Industries Group</t>
  </si>
  <si>
    <t>Cleveland</t>
  </si>
  <si>
    <t>WillScot Mobile Mini Holdings Corp</t>
  </si>
  <si>
    <t>Calfrac Well Services</t>
  </si>
  <si>
    <t>Wayne-Sanderson Farms</t>
  </si>
  <si>
    <t>Shamrock Foods Co</t>
  </si>
  <si>
    <t>Mohawk Industries</t>
  </si>
  <si>
    <t>Brenntag North America</t>
  </si>
  <si>
    <t>JBS USA Holdings</t>
  </si>
  <si>
    <t>Publix Super Markets</t>
  </si>
  <si>
    <t>Messer Americas</t>
  </si>
  <si>
    <t>Calgary, Alberta</t>
  </si>
  <si>
    <t>Coca-Cola Beverages Northeast</t>
  </si>
  <si>
    <t>Plains All American Pipeline</t>
  </si>
  <si>
    <t>SE Independent Delivery Services</t>
  </si>
  <si>
    <t>H-E-B Grocery Co</t>
  </si>
  <si>
    <t>MDU Resources Group</t>
  </si>
  <si>
    <t>Advanced Drainage Systems</t>
  </si>
  <si>
    <t>Costco Wholesale Corp</t>
  </si>
  <si>
    <t>Air Products</t>
  </si>
  <si>
    <t>Beacon Roofing Supply</t>
  </si>
  <si>
    <t>Maxim Crane Works</t>
  </si>
  <si>
    <t>Coca-Cola Beverages Florida</t>
  </si>
  <si>
    <t>Herc Rentals</t>
  </si>
  <si>
    <t>NY</t>
  </si>
  <si>
    <t>AR</t>
  </si>
  <si>
    <t>TX</t>
  </si>
  <si>
    <t>Ill</t>
  </si>
  <si>
    <t>VA</t>
  </si>
  <si>
    <t>TN</t>
  </si>
  <si>
    <t>CT</t>
  </si>
  <si>
    <t>MI</t>
  </si>
  <si>
    <t>SC</t>
  </si>
  <si>
    <t>WA</t>
  </si>
  <si>
    <t>RI</t>
  </si>
  <si>
    <t>GA</t>
  </si>
  <si>
    <t>WI</t>
  </si>
  <si>
    <t>OH</t>
  </si>
  <si>
    <t>MN</t>
  </si>
  <si>
    <t>AZ</t>
  </si>
  <si>
    <t>MA</t>
  </si>
  <si>
    <t>OK</t>
  </si>
  <si>
    <t>ID</t>
  </si>
  <si>
    <t>MO</t>
  </si>
  <si>
    <t>UT</t>
  </si>
  <si>
    <t>FL</t>
  </si>
  <si>
    <t>CDN</t>
  </si>
  <si>
    <t>PA</t>
  </si>
  <si>
    <t>CO</t>
  </si>
  <si>
    <t>NH</t>
  </si>
  <si>
    <t>NJ</t>
  </si>
  <si>
    <t>ND</t>
  </si>
  <si>
    <t>Bonita Springs</t>
  </si>
  <si>
    <t>Tampa</t>
  </si>
  <si>
    <t>Bridgeville</t>
  </si>
  <si>
    <t>Herndon</t>
  </si>
  <si>
    <t>Allentown</t>
  </si>
  <si>
    <t>Issaquah</t>
  </si>
  <si>
    <t>Hilliard</t>
  </si>
  <si>
    <t>Bismarck</t>
  </si>
  <si>
    <t>San Antonio</t>
  </si>
  <si>
    <t>Purchase</t>
  </si>
  <si>
    <t>Bentonville</t>
  </si>
  <si>
    <t>Rosemont</t>
  </si>
  <si>
    <t>Richmond</t>
  </si>
  <si>
    <t>Temple</t>
  </si>
  <si>
    <t>Springdale</t>
  </si>
  <si>
    <t>Collierville</t>
  </si>
  <si>
    <t>Stamford</t>
  </si>
  <si>
    <t>Grand Rapids</t>
  </si>
  <si>
    <t>Knoxville</t>
  </si>
  <si>
    <t>Mount Sterling</t>
  </si>
  <si>
    <t>Fort Mill</t>
  </si>
  <si>
    <t>Willow Park</t>
  </si>
  <si>
    <t>Seattle</t>
  </si>
  <si>
    <t>Provindence</t>
  </si>
  <si>
    <t>Birmingham</t>
  </si>
  <si>
    <t>Atlanta</t>
  </si>
  <si>
    <t>Arcadia</t>
  </si>
  <si>
    <t>Cincinnati</t>
  </si>
  <si>
    <t>Inver Grove Heights</t>
  </si>
  <si>
    <t>Tempe</t>
  </si>
  <si>
    <t>Quincy</t>
  </si>
  <si>
    <t>Dallas</t>
  </si>
  <si>
    <t>Norwell</t>
  </si>
  <si>
    <t>The Woodlands</t>
  </si>
  <si>
    <t>Oklahoma City</t>
  </si>
  <si>
    <t>Edwardsville</t>
  </si>
  <si>
    <t>Fort Worth</t>
  </si>
  <si>
    <t>Midland</t>
  </si>
  <si>
    <t>Deerfield</t>
  </si>
  <si>
    <t>Northfield</t>
  </si>
  <si>
    <t>Boise</t>
  </si>
  <si>
    <t>St. Louis</t>
  </si>
  <si>
    <t>Draper</t>
  </si>
  <si>
    <t>Miami</t>
  </si>
  <si>
    <t>Chicago</t>
  </si>
  <si>
    <t>Irving</t>
  </si>
  <si>
    <t>Beloit</t>
  </si>
  <si>
    <t>Downers Grove</t>
  </si>
  <si>
    <t>Dalton</t>
  </si>
  <si>
    <t>Phoenix</t>
  </si>
  <si>
    <t>Oakwood</t>
  </si>
  <si>
    <t>Calhoun</t>
  </si>
  <si>
    <t>Reading</t>
  </si>
  <si>
    <t>Greeley</t>
  </si>
  <si>
    <t>Lakeland</t>
  </si>
  <si>
    <t>Bridgewater Township</t>
  </si>
  <si>
    <t>Bedford</t>
  </si>
  <si>
    <t>Seffner</t>
  </si>
  <si>
    <t>Marathon Petroleum Corp</t>
  </si>
  <si>
    <t>Ecology Auto Parts</t>
  </si>
  <si>
    <t>SpartanNash</t>
  </si>
  <si>
    <t>Veritiv Corp</t>
  </si>
  <si>
    <t>C&amp;S Wholesale Corp</t>
  </si>
  <si>
    <t>Ace Hardware Corp</t>
  </si>
  <si>
    <t>Linde</t>
  </si>
  <si>
    <t>The H.T. Hackney Co</t>
  </si>
  <si>
    <t>KeHE Distributors</t>
  </si>
  <si>
    <t>KLX Energy Solutions</t>
  </si>
  <si>
    <t>J.R. Simplot Co</t>
  </si>
  <si>
    <t>Findlay</t>
  </si>
  <si>
    <t>Linginston</t>
  </si>
  <si>
    <t>CA</t>
  </si>
  <si>
    <t>Cerritos</t>
  </si>
  <si>
    <t>Keene</t>
  </si>
  <si>
    <t>Oak Brook</t>
  </si>
  <si>
    <t>Danbury</t>
  </si>
  <si>
    <t>CN</t>
  </si>
  <si>
    <t>Naperville</t>
  </si>
  <si>
    <t>Philadelphia</t>
  </si>
  <si>
    <t>Columbia Distributing</t>
  </si>
  <si>
    <t>Stericycle Inc</t>
  </si>
  <si>
    <t>Hobby Lobby Stores Inc</t>
  </si>
  <si>
    <t>Thyssenkrupp North America</t>
  </si>
  <si>
    <t>Liquid Environmental Solutions</t>
  </si>
  <si>
    <t>Orgill Inc</t>
  </si>
  <si>
    <t>Dominos Pizza</t>
  </si>
  <si>
    <t>Valley Proteins</t>
  </si>
  <si>
    <t>Perdue Farms</t>
  </si>
  <si>
    <t>Lowe's Companies Inc</t>
  </si>
  <si>
    <t>Dunkin</t>
  </si>
  <si>
    <t>SRS Distribution</t>
  </si>
  <si>
    <t>Portland</t>
  </si>
  <si>
    <t>OR</t>
  </si>
  <si>
    <t>Bannockburn</t>
  </si>
  <si>
    <t>Ann Arbor</t>
  </si>
  <si>
    <t>Winchester</t>
  </si>
  <si>
    <t>Salisbury</t>
  </si>
  <si>
    <t>MD</t>
  </si>
  <si>
    <t>Long Beach</t>
  </si>
  <si>
    <t>Mooresville</t>
  </si>
  <si>
    <t>NC</t>
  </si>
  <si>
    <t>Canton</t>
  </si>
  <si>
    <t>McKinney</t>
  </si>
  <si>
    <t>2020 Rank</t>
  </si>
  <si>
    <t>PFG - Performance Food Group</t>
  </si>
  <si>
    <t>Basic Energy Services</t>
  </si>
  <si>
    <t>Ahold USA/Delhaize America</t>
  </si>
  <si>
    <t>Core-Mark Holding Co</t>
  </si>
  <si>
    <t>FTS International</t>
  </si>
  <si>
    <t>Energy Transfer Partners</t>
  </si>
  <si>
    <t>The Kroger Company</t>
  </si>
  <si>
    <t>ABC Supply Co</t>
  </si>
  <si>
    <t>Liberty Coca-Cola Beverages</t>
  </si>
  <si>
    <t>Key Energy Services</t>
  </si>
  <si>
    <t>Nine Energy Services</t>
  </si>
  <si>
    <t>Wilbur-Ellis</t>
  </si>
  <si>
    <t>Matheson Tri-Gas</t>
  </si>
  <si>
    <t>Air Liquide - Americans</t>
  </si>
  <si>
    <t>Archer Daniels Midland Co</t>
  </si>
  <si>
    <t>2019 Rank</t>
  </si>
  <si>
    <t>2018 Rank</t>
  </si>
  <si>
    <t>Nutrien</t>
  </si>
  <si>
    <t>C&amp;J Energy Services</t>
  </si>
  <si>
    <t>Helena Agri-Enterprises</t>
  </si>
  <si>
    <t>UNFI - United Natural Foods Inc</t>
  </si>
  <si>
    <t>Keane Group</t>
  </si>
  <si>
    <t>Praxair Inc</t>
  </si>
  <si>
    <t>Solistica</t>
  </si>
  <si>
    <t>Pilot Company - Flying J</t>
  </si>
  <si>
    <t>Dean Foods Co</t>
  </si>
  <si>
    <t>Nestle USA</t>
  </si>
  <si>
    <t>Select Energy Services</t>
  </si>
  <si>
    <t>Food Services of America</t>
  </si>
  <si>
    <t>Coca-Cola Bottling Co of Norther New England</t>
  </si>
  <si>
    <t>Baker Hughes</t>
  </si>
  <si>
    <t>Gravity Oilfield Services</t>
  </si>
  <si>
    <t>Williams Brothers Construction</t>
  </si>
  <si>
    <t>Nuverra Environmental Services</t>
  </si>
  <si>
    <t>The Foster Farms</t>
  </si>
  <si>
    <t>Schlumberger Limited</t>
  </si>
  <si>
    <t>DOT Foods</t>
  </si>
  <si>
    <t>Ashley Furniture Industries</t>
  </si>
  <si>
    <t>UPS Inc</t>
  </si>
  <si>
    <t>Keurig Dr Pepper</t>
  </si>
  <si>
    <t>Gibson Energy</t>
  </si>
  <si>
    <t>Femsa Logistica</t>
  </si>
  <si>
    <t>Helena Chemical Company</t>
  </si>
  <si>
    <t>United Natural Foods</t>
  </si>
  <si>
    <t>Supervalu Inc</t>
  </si>
  <si>
    <t>Oldcastle Inc</t>
  </si>
  <si>
    <t>Pepsi Bottling Ventures</t>
  </si>
  <si>
    <t>change</t>
  </si>
  <si>
    <t>Rankings</t>
  </si>
  <si>
    <t xml:space="preserve">  </t>
  </si>
  <si>
    <t>CLOSED</t>
  </si>
  <si>
    <t xml:space="preserve">Westlake </t>
  </si>
  <si>
    <t>Elk Grove Village</t>
  </si>
  <si>
    <t>Employees</t>
  </si>
  <si>
    <t>Raleigh</t>
  </si>
  <si>
    <t>Eden Prairie</t>
  </si>
  <si>
    <t>Welch</t>
  </si>
  <si>
    <t>Burlington</t>
  </si>
  <si>
    <t>Peoria Heights</t>
  </si>
  <si>
    <t>Notes</t>
  </si>
  <si>
    <t xml:space="preserve">Laredo </t>
  </si>
  <si>
    <t>Houston</t>
  </si>
  <si>
    <t>Saskatoon, Saskatchewan</t>
  </si>
  <si>
    <t>Warren</t>
  </si>
  <si>
    <t>Kansas City</t>
  </si>
  <si>
    <t>KS</t>
  </si>
  <si>
    <t>Bragg Companies</t>
  </si>
  <si>
    <t>Trucking numbers sourced from Transportation Topics magazine/website</t>
  </si>
  <si>
    <t>Revenue</t>
  </si>
  <si>
    <t>FedEx Corp</t>
  </si>
  <si>
    <t>XPO Logistics</t>
  </si>
  <si>
    <t>JB Hunt Transport Services</t>
  </si>
  <si>
    <t>TFI International</t>
  </si>
  <si>
    <t>Knight-Swift Transportation Holdings</t>
  </si>
  <si>
    <t>Schneider</t>
  </si>
  <si>
    <t>Yellow Corp</t>
  </si>
  <si>
    <t>Ryder Supply Chain Solutions</t>
  </si>
  <si>
    <t>Estes Express Lines</t>
  </si>
  <si>
    <t>Hub Group</t>
  </si>
  <si>
    <t>ArcBest</t>
  </si>
  <si>
    <t>Penske Logistics</t>
  </si>
  <si>
    <t>NFI</t>
  </si>
  <si>
    <t>Werner Enterprises</t>
  </si>
  <si>
    <t>Purolator</t>
  </si>
  <si>
    <t>R&amp;L Carriers</t>
  </si>
  <si>
    <t>Prime Inc</t>
  </si>
  <si>
    <t>Saia Inc</t>
  </si>
  <si>
    <t>Evans Delivery</t>
  </si>
  <si>
    <t>US Express Enterprises</t>
  </si>
  <si>
    <t>Kenan Advantage Group</t>
  </si>
  <si>
    <t>CRST The Transportation Solution</t>
  </si>
  <si>
    <t>Universal Logistics Holdings</t>
  </si>
  <si>
    <t>Forward Air</t>
  </si>
  <si>
    <t>LaserShip Inc/OnTrac In</t>
  </si>
  <si>
    <t>C.R. England</t>
  </si>
  <si>
    <t>Anderson Trucking Service</t>
  </si>
  <si>
    <t>Daseke Inc</t>
  </si>
  <si>
    <t>Averitt Express</t>
  </si>
  <si>
    <t>UniGroup</t>
  </si>
  <si>
    <t>Day &amp; Ross</t>
  </si>
  <si>
    <t>Southern Freight Lines</t>
  </si>
  <si>
    <t>PS Logistics</t>
  </si>
  <si>
    <t>Crete Carrier Corp</t>
  </si>
  <si>
    <t>Ruan</t>
  </si>
  <si>
    <t>Lynden</t>
  </si>
  <si>
    <t>Central Transport International</t>
  </si>
  <si>
    <t>Covenant Logistics Group</t>
  </si>
  <si>
    <t>Bennett International Group</t>
  </si>
  <si>
    <t>IMC Cos</t>
  </si>
  <si>
    <t>Cardinal Logistics</t>
  </si>
  <si>
    <t>Western Express</t>
  </si>
  <si>
    <t>Atlas World Group</t>
  </si>
  <si>
    <t>Marten Transport</t>
  </si>
  <si>
    <t>KLLM Transport Services</t>
  </si>
  <si>
    <t>10 Roads  Express</t>
  </si>
  <si>
    <t>Pitt Ohio Transportation Group</t>
  </si>
  <si>
    <t>Quality Carriers</t>
  </si>
  <si>
    <t>Mullen Group</t>
  </si>
  <si>
    <t>Bison Transport</t>
  </si>
  <si>
    <t>AAA Cooper Transportation</t>
  </si>
  <si>
    <t>Stevens Transport</t>
  </si>
  <si>
    <t>United Road Services</t>
  </si>
  <si>
    <t>USA Truck</t>
  </si>
  <si>
    <t>P.A.M. Transport</t>
  </si>
  <si>
    <t>Canada Cartage System</t>
  </si>
  <si>
    <t>Dayton Freight Lines</t>
  </si>
  <si>
    <t>R&amp;R Express</t>
  </si>
  <si>
    <t>Cowan Systems</t>
  </si>
  <si>
    <t>A. Duie Puyle Inc</t>
  </si>
  <si>
    <t>Hirschbach Motor Lines</t>
  </si>
  <si>
    <t>Mercer Transportation Co</t>
  </si>
  <si>
    <t>Heartland Express</t>
  </si>
  <si>
    <t>Trimac Transportation</t>
  </si>
  <si>
    <t>Heniff Transportation Systems</t>
  </si>
  <si>
    <t>Two Men and a Truck Movers</t>
  </si>
  <si>
    <t>Roehl Transport</t>
  </si>
  <si>
    <t>Jack Cooper Holdings</t>
  </si>
  <si>
    <t xml:space="preserve">Consolidated Fastfrate </t>
  </si>
  <si>
    <t>Mesilla Valley Transportation</t>
  </si>
  <si>
    <t>Quantix Supply Chain Solutions</t>
  </si>
  <si>
    <t>TMC Transportation</t>
  </si>
  <si>
    <t>Foodliner/Quest Liner</t>
  </si>
  <si>
    <t>Roadrunner Freight</t>
  </si>
  <si>
    <t>Challenger Motor Freight</t>
  </si>
  <si>
    <t>Maverick USA</t>
  </si>
  <si>
    <t>Daylight Transport</t>
  </si>
  <si>
    <t>Dart Transit Co</t>
  </si>
  <si>
    <t>Red Classic</t>
  </si>
  <si>
    <t>Dependable Supply Chain Services</t>
  </si>
  <si>
    <t>Dupre Logistics</t>
  </si>
  <si>
    <t>Koch Cos</t>
  </si>
  <si>
    <t>Melton Truck Lines</t>
  </si>
  <si>
    <t>John Christner Trucking</t>
  </si>
  <si>
    <t>Leonard's Express</t>
  </si>
  <si>
    <t>Trans-System Inc</t>
  </si>
  <si>
    <t>Beemac Trucking</t>
  </si>
  <si>
    <t>New Legend Inc</t>
  </si>
  <si>
    <t>Container Port Group</t>
  </si>
  <si>
    <t>Oak Harbor Freight Lines</t>
  </si>
  <si>
    <t>Transervice Logistics</t>
  </si>
  <si>
    <t>Artur Express</t>
  </si>
  <si>
    <t>Paschall Truck Lines</t>
  </si>
  <si>
    <t>PGT Trucking</t>
  </si>
  <si>
    <t>Smith Transport</t>
  </si>
  <si>
    <t>Paper Transport</t>
  </si>
  <si>
    <t>Sirva Inc</t>
  </si>
  <si>
    <t>OnTrac Inc</t>
  </si>
  <si>
    <t>Suddath</t>
  </si>
  <si>
    <t>RoadOne IntermodaLogistics</t>
  </si>
  <si>
    <t>TransAm Trucking</t>
  </si>
  <si>
    <t>Postal Fleet Services</t>
  </si>
  <si>
    <t>Hansen &amp; Adkins Auto Transport</t>
  </si>
  <si>
    <t>United Vision Logistics</t>
  </si>
  <si>
    <t>Central Freight Lines</t>
  </si>
  <si>
    <t>Landstar System</t>
  </si>
  <si>
    <t>Old Dominion Freight Line</t>
  </si>
  <si>
    <t>Groendyke Transport</t>
  </si>
  <si>
    <t>Black Horse Carriers</t>
  </si>
  <si>
    <t>Transport Investments</t>
  </si>
  <si>
    <t>Salmon Cos</t>
  </si>
  <si>
    <t>Martin Transportation Systems</t>
  </si>
  <si>
    <t>FFE Transportation System</t>
  </si>
  <si>
    <t>Super Bulk Logistics</t>
  </si>
  <si>
    <t>Caledon Group Inc</t>
  </si>
  <si>
    <t>Cassens Transport Co</t>
  </si>
  <si>
    <t>Acme Truck Line</t>
  </si>
  <si>
    <t>Started</t>
  </si>
  <si>
    <t>Shevell Group</t>
  </si>
  <si>
    <t>TransX Group of Companies</t>
  </si>
  <si>
    <t>Epes Carriers Linc</t>
  </si>
  <si>
    <t>Dicom Transportation Group</t>
  </si>
  <si>
    <t>2017 Rank</t>
  </si>
  <si>
    <t>Western Flyer Express</t>
  </si>
  <si>
    <t>Heartland, NB</t>
  </si>
  <si>
    <t>Memphis</t>
  </si>
  <si>
    <t>Greenwich</t>
  </si>
  <si>
    <t>Lowell</t>
  </si>
  <si>
    <t>Saint-Laurent, QC</t>
  </si>
  <si>
    <t>Jacksonville</t>
  </si>
  <si>
    <t>Green Bay</t>
  </si>
  <si>
    <t>Thomasville</t>
  </si>
  <si>
    <t>Years in business</t>
  </si>
  <si>
    <t>Overland Park</t>
  </si>
  <si>
    <t>IL</t>
  </si>
  <si>
    <t>Fort Smith</t>
  </si>
  <si>
    <t>LA</t>
  </si>
  <si>
    <t>Bloomfield Hills</t>
  </si>
  <si>
    <t>Cherry Hill</t>
  </si>
  <si>
    <t>NE</t>
  </si>
  <si>
    <t>Omaha</t>
  </si>
  <si>
    <t>Jericho</t>
  </si>
  <si>
    <t>Wilmington</t>
  </si>
  <si>
    <t>Springfield</t>
  </si>
  <si>
    <t>Johns Creek</t>
  </si>
  <si>
    <t>Schuylkill Haven</t>
  </si>
  <si>
    <t>Chattanooga</t>
  </si>
  <si>
    <t>North Canton</t>
  </si>
  <si>
    <t>Cedar Rapids</t>
  </si>
  <si>
    <t>IO</t>
  </si>
  <si>
    <t>Greeneville</t>
  </si>
  <si>
    <t>Vienna</t>
  </si>
  <si>
    <t>Salt Lake City</t>
  </si>
  <si>
    <t>Saint Cloud</t>
  </si>
  <si>
    <t>Addison</t>
  </si>
  <si>
    <t>Cookeville</t>
  </si>
  <si>
    <t>Fenton</t>
  </si>
  <si>
    <t>Lexington</t>
  </si>
  <si>
    <t>AL</t>
  </si>
  <si>
    <t>Crete</t>
  </si>
  <si>
    <t>NB</t>
  </si>
  <si>
    <t>Des Moines</t>
  </si>
  <si>
    <t>IA</t>
  </si>
  <si>
    <t>Anchorage</t>
  </si>
  <si>
    <t>McDonough</t>
  </si>
  <si>
    <t>Alpharetta</t>
  </si>
  <si>
    <t>Nashville</t>
  </si>
  <si>
    <t>Evansville</t>
  </si>
  <si>
    <t>IN</t>
  </si>
  <si>
    <t>Mondovi</t>
  </si>
  <si>
    <t>Richland</t>
  </si>
  <si>
    <t>MS</t>
  </si>
  <si>
    <t>Carter Lake</t>
  </si>
  <si>
    <t>Pittsburgh</t>
  </si>
  <si>
    <t>Alberta</t>
  </si>
  <si>
    <t>Winnipeg, Manitoba</t>
  </si>
  <si>
    <t>Dothan</t>
  </si>
  <si>
    <t>Plymouth</t>
  </si>
  <si>
    <t>Van Buren</t>
  </si>
  <si>
    <t>Mississauga, Ontario</t>
  </si>
  <si>
    <t>Dayton</t>
  </si>
  <si>
    <t>Baltimore</t>
  </si>
  <si>
    <t>West Chester</t>
  </si>
  <si>
    <t>Dubuque</t>
  </si>
  <si>
    <t>Lousville</t>
  </si>
  <si>
    <t>KY</t>
  </si>
  <si>
    <t>North Liberty</t>
  </si>
  <si>
    <t>West Lansing</t>
  </si>
  <si>
    <t>Marshfield</t>
  </si>
  <si>
    <t>Woodbridge, Ontario</t>
  </si>
  <si>
    <t>Las Cruces</t>
  </si>
  <si>
    <t>NM</t>
  </si>
  <si>
    <t>Cambridge, Ontario</t>
  </si>
  <si>
    <t>Eagan</t>
  </si>
  <si>
    <t>Charlotte</t>
  </si>
  <si>
    <t>Los Angeles</t>
  </si>
  <si>
    <t>Lafayette</t>
  </si>
  <si>
    <t>Minneapolis</t>
  </si>
  <si>
    <t>Tulsa</t>
  </si>
  <si>
    <t>Sapulpa</t>
  </si>
  <si>
    <t>Farmington</t>
  </si>
  <si>
    <t>Cheney</t>
  </si>
  <si>
    <t>Ambridge</t>
  </si>
  <si>
    <t>Auburn</t>
  </si>
  <si>
    <t>Lake Success</t>
  </si>
  <si>
    <t>Murray</t>
  </si>
  <si>
    <t>Aliquippa</t>
  </si>
  <si>
    <t>Roaring Spring</t>
  </si>
  <si>
    <t>De Pere</t>
  </si>
  <si>
    <t>Terrace</t>
  </si>
  <si>
    <t>Chandler</t>
  </si>
  <si>
    <t>Randolph</t>
  </si>
  <si>
    <t>Olathe</t>
  </si>
  <si>
    <t>Saint Augustine</t>
  </si>
  <si>
    <t>Lafayete</t>
  </si>
  <si>
    <t>Waco</t>
  </si>
  <si>
    <t>Enid</t>
  </si>
  <si>
    <t>Carol Stream</t>
  </si>
  <si>
    <t>Little Rock</t>
  </si>
  <si>
    <t>Byron Center</t>
  </si>
  <si>
    <t>Lancaster</t>
  </si>
  <si>
    <t>Indianapolis</t>
  </si>
  <si>
    <t>Gretna</t>
  </si>
  <si>
    <t>Elizabeth</t>
  </si>
  <si>
    <t>Greenboro</t>
  </si>
  <si>
    <t>Dorval, Quebec</t>
  </si>
  <si>
    <t>MERGED</t>
  </si>
  <si>
    <t>NAME</t>
  </si>
  <si>
    <t>Private Fleets</t>
  </si>
  <si>
    <t>For Hire</t>
  </si>
  <si>
    <t>Misc</t>
  </si>
  <si>
    <t>While every attempt to ensure the accuracy of the data transcribed from the source, there may be errors</t>
  </si>
  <si>
    <t>Total Tractors</t>
  </si>
  <si>
    <t>Total Trailers</t>
  </si>
  <si>
    <t>Total Annual Sales</t>
  </si>
  <si>
    <t>AK</t>
  </si>
  <si>
    <t>DE</t>
  </si>
  <si>
    <t>HI</t>
  </si>
  <si>
    <t>ME</t>
  </si>
  <si>
    <t>MT</t>
  </si>
  <si>
    <t>NV</t>
  </si>
  <si>
    <t>SD</t>
  </si>
  <si>
    <t>VT</t>
  </si>
  <si>
    <t>WV</t>
  </si>
  <si>
    <t>WY</t>
  </si>
  <si>
    <t>Companies out of</t>
  </si>
  <si>
    <t>%</t>
  </si>
  <si>
    <t># of Companies</t>
  </si>
  <si>
    <t>Each State</t>
  </si>
  <si>
    <t>Number of Companies</t>
  </si>
  <si>
    <t>CANADA</t>
  </si>
  <si>
    <t>West</t>
  </si>
  <si>
    <t>South</t>
  </si>
  <si>
    <t>Northeast</t>
  </si>
  <si>
    <t>Midwest</t>
  </si>
  <si>
    <t>Regions</t>
  </si>
  <si>
    <t>Totals</t>
  </si>
  <si>
    <t>Region</t>
  </si>
  <si>
    <t>Steve Anderson</t>
  </si>
  <si>
    <t>www.truckcrashspecialists.com</t>
  </si>
  <si>
    <t>918-550-3283</t>
  </si>
  <si>
    <t>truckcrashspecialists@gmail.com</t>
  </si>
  <si>
    <t>"Notes" sourced from the internet</t>
  </si>
  <si>
    <t>"Employee" numbers sourced from the internet</t>
  </si>
  <si>
    <t>Contact the author to inquire about additional data analysis or metrics for your applications</t>
  </si>
  <si>
    <t>"Company started" year sourced from the internet</t>
  </si>
  <si>
    <t>"Based out of" and "State" sourced from the internet</t>
  </si>
  <si>
    <t>Average Growth</t>
  </si>
  <si>
    <t>Average</t>
  </si>
  <si>
    <t>Window of time - 2018-2023 (unable locate data for 2020)</t>
  </si>
  <si>
    <t>2024-2030 are forcasted increases based upon average annual increase/decrease values</t>
  </si>
  <si>
    <t>2023 Rank</t>
  </si>
  <si>
    <t>ITS Logistics</t>
  </si>
  <si>
    <t>Reno</t>
  </si>
  <si>
    <t>National Carriers</t>
  </si>
  <si>
    <t>N/A</t>
  </si>
  <si>
    <t>Window of time - 2018-2022 (unable locate data for 2020, 2023 pending)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</si>
</sst>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D7A0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D7A0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0" xfId="1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4" fontId="0" fillId="0" borderId="0" xfId="1" applyFont="1" applyBorder="1"/>
    <xf numFmtId="164" fontId="0" fillId="0" borderId="0" xfId="1" applyFont="1"/>
    <xf numFmtId="0" fontId="2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1" xfId="1" applyFont="1" applyBorder="1"/>
    <xf numFmtId="9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9" fontId="0" fillId="0" borderId="0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0" xfId="0" applyNumberFormat="1"/>
    <xf numFmtId="165" fontId="0" fillId="0" borderId="1" xfId="1" applyNumberFormat="1" applyFont="1" applyBorder="1"/>
    <xf numFmtId="165" fontId="0" fillId="0" borderId="1" xfId="0" applyNumberFormat="1" applyBorder="1"/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0" fillId="0" borderId="0" xfId="0" applyNumberForma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0" fillId="0" borderId="0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7A03"/>
      <color rgb="FFFAA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Vehicle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- Private Fleets'!$B$8</c:f>
              <c:strCache>
                <c:ptCount val="1"/>
                <c:pt idx="0">
                  <c:v>Tractors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Private Fleets'!$A$9:$A$13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  <c:pt idx="3">
                  <c:v>2022</c:v>
                </c:pt>
                <c:pt idx="4">
                  <c:v>2030</c:v>
                </c:pt>
              </c:numCache>
            </c:numRef>
          </c:cat>
          <c:val>
            <c:numRef>
              <c:f>'Summary - Private Fleets'!$B$9:$B$13</c:f>
              <c:numCache>
                <c:formatCode>General</c:formatCode>
                <c:ptCount val="5"/>
                <c:pt idx="0">
                  <c:v>131178</c:v>
                </c:pt>
                <c:pt idx="1">
                  <c:v>144469</c:v>
                </c:pt>
                <c:pt idx="2">
                  <c:v>135760</c:v>
                </c:pt>
                <c:pt idx="3">
                  <c:v>140871</c:v>
                </c:pt>
                <c:pt idx="4" formatCode="0">
                  <c:v>173289.96637466556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A-4028-960E-8CA64C6BAC13}"/>
            </c:ext>
          </c:extLst>
        </c:ser>
        <c:ser>
          <c:idx val="1"/>
          <c:order val="1"/>
          <c:tx>
            <c:strRef>
              <c:f>'Summary - Private Fleets'!$C$8</c:f>
              <c:strCache>
                <c:ptCount val="1"/>
                <c:pt idx="0">
                  <c:v>Trailers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Private Fleets'!$A$9:$A$13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  <c:pt idx="3">
                  <c:v>2022</c:v>
                </c:pt>
                <c:pt idx="4">
                  <c:v>2030</c:v>
                </c:pt>
              </c:numCache>
            </c:numRef>
          </c:cat>
          <c:val>
            <c:numRef>
              <c:f>'Summary - Private Fleets'!$C$9:$C$13</c:f>
              <c:numCache>
                <c:formatCode>General</c:formatCode>
                <c:ptCount val="5"/>
                <c:pt idx="0">
                  <c:v>308905</c:v>
                </c:pt>
                <c:pt idx="1">
                  <c:v>335519</c:v>
                </c:pt>
                <c:pt idx="2">
                  <c:v>300952</c:v>
                </c:pt>
                <c:pt idx="3">
                  <c:v>385723</c:v>
                </c:pt>
                <c:pt idx="4" formatCode="0">
                  <c:v>758866.18462931993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A-4028-960E-8CA64C6BAC13}"/>
            </c:ext>
          </c:extLst>
        </c:ser>
        <c:ser>
          <c:idx val="2"/>
          <c:order val="2"/>
          <c:tx>
            <c:strRef>
              <c:f>'Summary - Private Fleets'!$D$8</c:f>
              <c:strCache>
                <c:ptCount val="1"/>
                <c:pt idx="0">
                  <c:v>Straight Trucks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Private Fleets'!$A$9:$A$13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  <c:pt idx="3">
                  <c:v>2022</c:v>
                </c:pt>
                <c:pt idx="4">
                  <c:v>2030</c:v>
                </c:pt>
              </c:numCache>
            </c:numRef>
          </c:cat>
          <c:val>
            <c:numRef>
              <c:f>'Summary - Private Fleets'!$D$9:$D$13</c:f>
              <c:numCache>
                <c:formatCode>General</c:formatCode>
                <c:ptCount val="5"/>
                <c:pt idx="0">
                  <c:v>79947</c:v>
                </c:pt>
                <c:pt idx="1">
                  <c:v>86053</c:v>
                </c:pt>
                <c:pt idx="2">
                  <c:v>92077</c:v>
                </c:pt>
                <c:pt idx="3">
                  <c:v>97487</c:v>
                </c:pt>
                <c:pt idx="4" formatCode="0">
                  <c:v>165480.31946361362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7A-4028-960E-8CA64C6B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128"/>
        <c:axId val="72592960"/>
      </c:lineChart>
      <c:catAx>
        <c:axId val="72592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960"/>
        <c:crosses val="autoZero"/>
        <c:auto val="1"/>
        <c:lblAlgn val="ctr"/>
        <c:lblOffset val="100"/>
        <c:noMultiLvlLbl val="0"/>
      </c:catAx>
      <c:valAx>
        <c:axId val="725929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Private Fleets Total Annual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Private Fleets'!$H$8</c:f>
              <c:strCache>
                <c:ptCount val="1"/>
                <c:pt idx="0">
                  <c:v>Revenue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numRef>
              <c:f>'Summary - Private Fleets'!$G$9:$G$13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  <c:pt idx="3">
                  <c:v>2022</c:v>
                </c:pt>
                <c:pt idx="4">
                  <c:v>2030</c:v>
                </c:pt>
              </c:numCache>
            </c:numRef>
          </c:cat>
          <c:val>
            <c:numRef>
              <c:f>'Summary - Private Fleets'!$H$9:$H$13</c:f>
              <c:numCache>
                <c:formatCode>_-"$"* #,##0.00_-;\-"$"* #,##0.00_-;_-"$"* "-"??_-;_-@_-</c:formatCode>
                <c:ptCount val="5"/>
                <c:pt idx="0">
                  <c:v>1645500000000</c:v>
                </c:pt>
                <c:pt idx="1">
                  <c:v>1789900000000</c:v>
                </c:pt>
                <c:pt idx="2">
                  <c:v>2500600000000</c:v>
                </c:pt>
                <c:pt idx="3">
                  <c:v>2934611000000</c:v>
                </c:pt>
                <c:pt idx="4">
                  <c:v>9184098441878.8359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D-46CA-A479-E43DA4AE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932912063"/>
        <c:axId val="932912479"/>
      </c:barChart>
      <c:catAx>
        <c:axId val="932912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12479"/>
        <c:crosses val="autoZero"/>
        <c:auto val="1"/>
        <c:lblAlgn val="ctr"/>
        <c:lblOffset val="100"/>
        <c:noMultiLvlLbl val="0"/>
      </c:catAx>
      <c:valAx>
        <c:axId val="932912479"/>
        <c:scaling>
          <c:orientation val="minMax"/>
        </c:scaling>
        <c:delete val="0"/>
        <c:axPos val="l"/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120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Region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'Summary - Private Fleets'!$Q$42</c:f>
              <c:strCache>
                <c:ptCount val="1"/>
                <c:pt idx="0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D57-4502-8702-023DAB4F0A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D57-4502-8702-023DAB4F0A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D57-4502-8702-023DAB4F0A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D57-4502-8702-023DAB4F0A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- Private Fleets'!$P$43:$P$46</c:f>
              <c:strCache>
                <c:ptCount val="4"/>
                <c:pt idx="0">
                  <c:v>West</c:v>
                </c:pt>
                <c:pt idx="1">
                  <c:v>South</c:v>
                </c:pt>
                <c:pt idx="2">
                  <c:v>Midwest</c:v>
                </c:pt>
                <c:pt idx="3">
                  <c:v>Northeast</c:v>
                </c:pt>
              </c:strCache>
            </c:strRef>
          </c:cat>
          <c:val>
            <c:numRef>
              <c:f>'Summary - Private Fleets'!$Q$43:$Q$46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C-42F8-BDF9-D36DBEB94B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Number of Companies by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Private Fleets'!$M$8</c:f>
              <c:strCache>
                <c:ptCount val="1"/>
                <c:pt idx="0">
                  <c:v># of Companies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'Summary - Private Fleets'!$L$9:$L$41</c:f>
              <c:strCache>
                <c:ptCount val="33"/>
                <c:pt idx="0">
                  <c:v>AZ</c:v>
                </c:pt>
                <c:pt idx="1">
                  <c:v>AR</c:v>
                </c:pt>
                <c:pt idx="2">
                  <c:v>CA</c:v>
                </c:pt>
                <c:pt idx="3">
                  <c:v>CO</c:v>
                </c:pt>
                <c:pt idx="4">
                  <c:v>CT</c:v>
                </c:pt>
                <c:pt idx="5">
                  <c:v>FL</c:v>
                </c:pt>
                <c:pt idx="6">
                  <c:v>GA</c:v>
                </c:pt>
                <c:pt idx="7">
                  <c:v>ID</c:v>
                </c:pt>
                <c:pt idx="8">
                  <c:v>IL</c:v>
                </c:pt>
                <c:pt idx="9">
                  <c:v>KS</c:v>
                </c:pt>
                <c:pt idx="10">
                  <c:v>MD</c:v>
                </c:pt>
                <c:pt idx="11">
                  <c:v>MA</c:v>
                </c:pt>
                <c:pt idx="12">
                  <c:v>MI</c:v>
                </c:pt>
                <c:pt idx="13">
                  <c:v>MN</c:v>
                </c:pt>
                <c:pt idx="14">
                  <c:v>MO</c:v>
                </c:pt>
                <c:pt idx="15">
                  <c:v>NH</c:v>
                </c:pt>
                <c:pt idx="16">
                  <c:v>NJ</c:v>
                </c:pt>
                <c:pt idx="17">
                  <c:v>NY</c:v>
                </c:pt>
                <c:pt idx="18">
                  <c:v>NC</c:v>
                </c:pt>
                <c:pt idx="19">
                  <c:v>ND</c:v>
                </c:pt>
                <c:pt idx="20">
                  <c:v>OH</c:v>
                </c:pt>
                <c:pt idx="21">
                  <c:v>OK</c:v>
                </c:pt>
                <c:pt idx="22">
                  <c:v>OR</c:v>
                </c:pt>
                <c:pt idx="23">
                  <c:v>PA</c:v>
                </c:pt>
                <c:pt idx="24">
                  <c:v>RI</c:v>
                </c:pt>
                <c:pt idx="25">
                  <c:v>SC</c:v>
                </c:pt>
                <c:pt idx="26">
                  <c:v>TN</c:v>
                </c:pt>
                <c:pt idx="27">
                  <c:v>TX</c:v>
                </c:pt>
                <c:pt idx="28">
                  <c:v>UT</c:v>
                </c:pt>
                <c:pt idx="29">
                  <c:v>VA</c:v>
                </c:pt>
                <c:pt idx="30">
                  <c:v>WA</c:v>
                </c:pt>
                <c:pt idx="31">
                  <c:v>WI</c:v>
                </c:pt>
                <c:pt idx="32">
                  <c:v>CANADA</c:v>
                </c:pt>
              </c:strCache>
            </c:strRef>
          </c:cat>
          <c:val>
            <c:numRef>
              <c:f>'Summary - Private Fleets'!$M$9:$M$41</c:f>
              <c:numCache>
                <c:formatCode>General</c:formatCode>
                <c:ptCount val="33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9</c:v>
                </c:pt>
                <c:pt idx="7">
                  <c:v>2</c:v>
                </c:pt>
                <c:pt idx="8">
                  <c:v>14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4</c:v>
                </c:pt>
                <c:pt idx="27">
                  <c:v>28</c:v>
                </c:pt>
                <c:pt idx="28">
                  <c:v>1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2-43CB-A032-7E0F6EA9A0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7944351"/>
        <c:axId val="1477940191"/>
      </c:barChart>
      <c:catAx>
        <c:axId val="147794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940191"/>
        <c:crosses val="autoZero"/>
        <c:auto val="1"/>
        <c:lblAlgn val="ctr"/>
        <c:lblOffset val="100"/>
        <c:noMultiLvlLbl val="0"/>
      </c:catAx>
      <c:valAx>
        <c:axId val="147794019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7794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All Company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'Summary - For Hire'!$L$1</c:f>
              <c:strCache>
                <c:ptCount val="1"/>
                <c:pt idx="0">
                  <c:v>Employees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For Hire'!$K$2:$K$8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numCache>
            </c:numRef>
          </c:cat>
          <c:val>
            <c:numRef>
              <c:f>'Summary - For Hire'!$L$2:$L$8</c:f>
              <c:numCache>
                <c:formatCode>General</c:formatCode>
                <c:ptCount val="7"/>
                <c:pt idx="0">
                  <c:v>1426751</c:v>
                </c:pt>
                <c:pt idx="1">
                  <c:v>1464066</c:v>
                </c:pt>
                <c:pt idx="2">
                  <c:v>1547767</c:v>
                </c:pt>
                <c:pt idx="3">
                  <c:v>1592332</c:v>
                </c:pt>
                <c:pt idx="4">
                  <c:v>1694863</c:v>
                </c:pt>
                <c:pt idx="5">
                  <c:v>1689855</c:v>
                </c:pt>
                <c:pt idx="6" formatCode="0">
                  <c:v>2286243.3319517723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6-474E-BA09-AC664B5FE268}"/>
            </c:ext>
          </c:extLst>
        </c:ser>
        <c:ser>
          <c:idx val="1"/>
          <c:order val="1"/>
          <c:tx>
            <c:strRef>
              <c:f>'Summary - For Hire'!$M$1</c:f>
              <c:strCache>
                <c:ptCount val="1"/>
                <c:pt idx="0">
                  <c:v>Tractors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For Hire'!$K$2:$K$8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numCache>
            </c:numRef>
          </c:cat>
          <c:val>
            <c:numRef>
              <c:f>'Summary - For Hire'!$M$2:$M$8</c:f>
              <c:numCache>
                <c:formatCode>General</c:formatCode>
                <c:ptCount val="7"/>
                <c:pt idx="0">
                  <c:v>367029</c:v>
                </c:pt>
                <c:pt idx="1">
                  <c:v>387851</c:v>
                </c:pt>
                <c:pt idx="2">
                  <c:v>337725</c:v>
                </c:pt>
                <c:pt idx="3">
                  <c:v>446168</c:v>
                </c:pt>
                <c:pt idx="4">
                  <c:v>472353</c:v>
                </c:pt>
                <c:pt idx="5">
                  <c:v>418584</c:v>
                </c:pt>
                <c:pt idx="6" formatCode="0">
                  <c:v>702721.16483524896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6-474E-BA09-AC664B5FE268}"/>
            </c:ext>
          </c:extLst>
        </c:ser>
        <c:ser>
          <c:idx val="2"/>
          <c:order val="2"/>
          <c:tx>
            <c:strRef>
              <c:f>'Summary - For Hire'!$N$1</c:f>
              <c:strCache>
                <c:ptCount val="1"/>
                <c:pt idx="0">
                  <c:v>Trailers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'Summary - For Hire'!$K$2:$K$8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numCache>
            </c:numRef>
          </c:cat>
          <c:val>
            <c:numRef>
              <c:f>'Summary - For Hire'!$N$2:$N$8</c:f>
              <c:numCache>
                <c:formatCode>General</c:formatCode>
                <c:ptCount val="7"/>
                <c:pt idx="0">
                  <c:v>974714</c:v>
                </c:pt>
                <c:pt idx="1">
                  <c:v>1020073</c:v>
                </c:pt>
                <c:pt idx="2">
                  <c:v>930530</c:v>
                </c:pt>
                <c:pt idx="3">
                  <c:v>1040815</c:v>
                </c:pt>
                <c:pt idx="4">
                  <c:v>1139783</c:v>
                </c:pt>
                <c:pt idx="5">
                  <c:v>1443290</c:v>
                </c:pt>
                <c:pt idx="6" formatCode="0">
                  <c:v>1939126.9585269694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86-474E-BA09-AC664B5FE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3242703"/>
        <c:axId val="933255183"/>
      </c:lineChart>
      <c:catAx>
        <c:axId val="933242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255183"/>
        <c:crosses val="autoZero"/>
        <c:auto val="1"/>
        <c:lblAlgn val="ctr"/>
        <c:lblOffset val="100"/>
        <c:noMultiLvlLbl val="0"/>
      </c:catAx>
      <c:valAx>
        <c:axId val="9332551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242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- For Hire'!$Q$1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'Summary - For Hire'!$P$2:$P$8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numCache>
            </c:numRef>
          </c:cat>
          <c:val>
            <c:numRef>
              <c:f>'Summary - For Hire'!$Q$2:$Q$8</c:f>
              <c:numCache>
                <c:formatCode>_-"$"* #,##0_-;\-"$"* #,##0_-;_-"$"* "-"??_-;_-@_-</c:formatCode>
                <c:ptCount val="7"/>
                <c:pt idx="0">
                  <c:v>253078737</c:v>
                </c:pt>
                <c:pt idx="1">
                  <c:v>278409597</c:v>
                </c:pt>
                <c:pt idx="2">
                  <c:v>280646677</c:v>
                </c:pt>
                <c:pt idx="3">
                  <c:v>302263631</c:v>
                </c:pt>
                <c:pt idx="4">
                  <c:v>271317820</c:v>
                </c:pt>
                <c:pt idx="5">
                  <c:v>379922974</c:v>
                </c:pt>
                <c:pt idx="6">
                  <c:v>438491346.22367305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4-465B-BDCE-716136253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645327"/>
        <c:axId val="935649487"/>
      </c:barChart>
      <c:catAx>
        <c:axId val="93564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649487"/>
        <c:crosses val="autoZero"/>
        <c:auto val="1"/>
        <c:lblAlgn val="ctr"/>
        <c:lblOffset val="100"/>
        <c:noMultiLvlLbl val="0"/>
      </c:catAx>
      <c:valAx>
        <c:axId val="93564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645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Number of Companies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For Hire'!$U$1</c:f>
              <c:strCache>
                <c:ptCount val="1"/>
                <c:pt idx="0">
                  <c:v>Number of Companies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'Summary - For Hire'!$T$2:$T$35</c:f>
              <c:strCache>
                <c:ptCount val="34"/>
                <c:pt idx="0">
                  <c:v>AZ</c:v>
                </c:pt>
                <c:pt idx="1">
                  <c:v>AR</c:v>
                </c:pt>
                <c:pt idx="2">
                  <c:v>CA</c:v>
                </c:pt>
                <c:pt idx="3">
                  <c:v>CT</c:v>
                </c:pt>
                <c:pt idx="4">
                  <c:v>FL</c:v>
                </c:pt>
                <c:pt idx="5">
                  <c:v>GA</c:v>
                </c:pt>
                <c:pt idx="6">
                  <c:v>IL</c:v>
                </c:pt>
                <c:pt idx="7">
                  <c:v>KS</c:v>
                </c:pt>
                <c:pt idx="8">
                  <c:v>MD</c:v>
                </c:pt>
                <c:pt idx="9">
                  <c:v>MA</c:v>
                </c:pt>
                <c:pt idx="10">
                  <c:v>MI</c:v>
                </c:pt>
                <c:pt idx="11">
                  <c:v>MN</c:v>
                </c:pt>
                <c:pt idx="12">
                  <c:v>NY</c:v>
                </c:pt>
                <c:pt idx="13">
                  <c:v>NC</c:v>
                </c:pt>
                <c:pt idx="14">
                  <c:v>OH</c:v>
                </c:pt>
                <c:pt idx="15">
                  <c:v>OK</c:v>
                </c:pt>
                <c:pt idx="16">
                  <c:v>PA</c:v>
                </c:pt>
                <c:pt idx="17">
                  <c:v>SC</c:v>
                </c:pt>
                <c:pt idx="18">
                  <c:v>TN</c:v>
                </c:pt>
                <c:pt idx="19">
                  <c:v>TX</c:v>
                </c:pt>
                <c:pt idx="20">
                  <c:v>UT</c:v>
                </c:pt>
                <c:pt idx="21">
                  <c:v>VA</c:v>
                </c:pt>
                <c:pt idx="22">
                  <c:v>WA</c:v>
                </c:pt>
                <c:pt idx="23">
                  <c:v>WI</c:v>
                </c:pt>
                <c:pt idx="24">
                  <c:v>NM</c:v>
                </c:pt>
                <c:pt idx="25">
                  <c:v>NE</c:v>
                </c:pt>
                <c:pt idx="26">
                  <c:v>NV</c:v>
                </c:pt>
                <c:pt idx="27">
                  <c:v>AL</c:v>
                </c:pt>
                <c:pt idx="28">
                  <c:v>LA</c:v>
                </c:pt>
                <c:pt idx="29">
                  <c:v>KY</c:v>
                </c:pt>
                <c:pt idx="30">
                  <c:v>MS</c:v>
                </c:pt>
                <c:pt idx="31">
                  <c:v>IA</c:v>
                </c:pt>
                <c:pt idx="32">
                  <c:v>IN</c:v>
                </c:pt>
                <c:pt idx="33">
                  <c:v>CANADA</c:v>
                </c:pt>
              </c:strCache>
            </c:strRef>
          </c:cat>
          <c:val>
            <c:numRef>
              <c:f>'Summary - For Hire'!$U$2:$U$35</c:f>
              <c:numCache>
                <c:formatCode>General</c:formatCode>
                <c:ptCount val="34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1</c:v>
                </c:pt>
                <c:pt idx="3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9-4576-8DAB-67B2C325FA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7263071"/>
        <c:axId val="937263487"/>
      </c:barChart>
      <c:catAx>
        <c:axId val="93726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263487"/>
        <c:crosses val="autoZero"/>
        <c:auto val="1"/>
        <c:lblAlgn val="ctr"/>
        <c:lblOffset val="100"/>
        <c:noMultiLvlLbl val="0"/>
      </c:catAx>
      <c:valAx>
        <c:axId val="9372634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72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Region</a:t>
            </a:r>
            <a:r>
              <a:rPr lang="en-CA" baseline="0"/>
              <a:t> Totals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'Summary - For Hire'!$Y$28</c:f>
              <c:strCache>
                <c:ptCount val="1"/>
                <c:pt idx="0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1F-4BF0-B02A-767201D72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1F-4BF0-B02A-767201D72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1F-4BF0-B02A-767201D72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1F-4BF0-B02A-767201D72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- For Hire'!$X$29:$X$32</c:f>
              <c:strCache>
                <c:ptCount val="4"/>
                <c:pt idx="0">
                  <c:v>West</c:v>
                </c:pt>
                <c:pt idx="1">
                  <c:v>South</c:v>
                </c:pt>
                <c:pt idx="2">
                  <c:v>Midwest</c:v>
                </c:pt>
                <c:pt idx="3">
                  <c:v>Northeast</c:v>
                </c:pt>
              </c:strCache>
            </c:strRef>
          </c:cat>
          <c:val>
            <c:numRef>
              <c:f>'Summary - For Hire'!$Y$29:$Y$32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0-4BE4-9287-14AA1D6AE0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ummary - Private Fleets'!A1"/><Relationship Id="rId2" Type="http://schemas.openxmlformats.org/officeDocument/2006/relationships/hyperlink" Target="#About!A1"/><Relationship Id="rId1" Type="http://schemas.openxmlformats.org/officeDocument/2006/relationships/image" Target="../media/image1.png"/><Relationship Id="rId6" Type="http://schemas.openxmlformats.org/officeDocument/2006/relationships/hyperlink" Target="#'For Hire Raw Data'!A1"/><Relationship Id="rId5" Type="http://schemas.openxmlformats.org/officeDocument/2006/relationships/hyperlink" Target="#'Private Fleets Raw Data'!A1"/><Relationship Id="rId4" Type="http://schemas.openxmlformats.org/officeDocument/2006/relationships/hyperlink" Target="#'Summary - For Hir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Intro!A1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hyperlink" Target="#Intro!A1"/><Relationship Id="rId5" Type="http://schemas.openxmlformats.org/officeDocument/2006/relationships/image" Target="../media/image3.pn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556260</xdr:colOff>
      <xdr:row>0</xdr:row>
      <xdr:rowOff>152462</xdr:rowOff>
    </xdr:from>
    <xdr:to>
      <xdr:col>10</xdr:col>
      <xdr:colOff>327660</xdr:colOff>
      <xdr:row>20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152462"/>
          <a:ext cx="4724400" cy="3581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30480</xdr:colOff>
      <xdr:row>4</xdr:row>
      <xdr:rowOff>129540</xdr:rowOff>
    </xdr:from>
    <xdr:to>
      <xdr:col>14</xdr:col>
      <xdr:colOff>259080</xdr:colOff>
      <xdr:row>8</xdr:row>
      <xdr:rowOff>83820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0154F3-D646-0556-94F8-B3B25F2792A6}"/>
            </a:ext>
          </a:extLst>
        </xdr:cNvPr>
        <xdr:cNvSpPr/>
      </xdr:nvSpPr>
      <xdr:spPr>
        <a:xfrm>
          <a:off x="7421880" y="861060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About</a:t>
          </a:r>
          <a:endParaRPr lang="en-CA" sz="1100"/>
        </a:p>
      </xdr:txBody>
    </xdr:sp>
    <xdr:clientData/>
  </xdr:twoCellAnchor>
  <xdr:twoCellAnchor>
    <xdr:from>
      <xdr:col>12</xdr:col>
      <xdr:colOff>22860</xdr:colOff>
      <xdr:row>9</xdr:row>
      <xdr:rowOff>129540</xdr:rowOff>
    </xdr:from>
    <xdr:to>
      <xdr:col>14</xdr:col>
      <xdr:colOff>243840</xdr:colOff>
      <xdr:row>13</xdr:row>
      <xdr:rowOff>114300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836EC5-83FF-430A-9217-5EA505F3A3E7}"/>
            </a:ext>
          </a:extLst>
        </xdr:cNvPr>
        <xdr:cNvSpPr/>
      </xdr:nvSpPr>
      <xdr:spPr>
        <a:xfrm>
          <a:off x="7414260" y="1775460"/>
          <a:ext cx="1440180" cy="71628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Summary -Private Fleets</a:t>
          </a:r>
          <a:endParaRPr lang="en-CA" sz="1100"/>
        </a:p>
      </xdr:txBody>
    </xdr:sp>
    <xdr:clientData/>
  </xdr:twoCellAnchor>
  <xdr:twoCellAnchor>
    <xdr:from>
      <xdr:col>12</xdr:col>
      <xdr:colOff>22860</xdr:colOff>
      <xdr:row>14</xdr:row>
      <xdr:rowOff>144780</xdr:rowOff>
    </xdr:from>
    <xdr:to>
      <xdr:col>14</xdr:col>
      <xdr:colOff>243840</xdr:colOff>
      <xdr:row>18</xdr:row>
      <xdr:rowOff>106680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323005-8534-41C1-8AF5-0116A4228415}"/>
            </a:ext>
          </a:extLst>
        </xdr:cNvPr>
        <xdr:cNvSpPr/>
      </xdr:nvSpPr>
      <xdr:spPr>
        <a:xfrm>
          <a:off x="7414260" y="2705100"/>
          <a:ext cx="1440180" cy="69342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Summary - For Hire</a:t>
          </a:r>
          <a:endParaRPr lang="en-CA" sz="1100"/>
        </a:p>
      </xdr:txBody>
    </xdr:sp>
    <xdr:clientData/>
  </xdr:twoCellAnchor>
  <xdr:twoCellAnchor>
    <xdr:from>
      <xdr:col>14</xdr:col>
      <xdr:colOff>502920</xdr:colOff>
      <xdr:row>9</xdr:row>
      <xdr:rowOff>152400</xdr:rowOff>
    </xdr:from>
    <xdr:to>
      <xdr:col>17</xdr:col>
      <xdr:colOff>121920</xdr:colOff>
      <xdr:row>13</xdr:row>
      <xdr:rowOff>106680</xdr:rowOff>
    </xdr:to>
    <xdr:sp macro="" textlink="">
      <xdr:nvSpPr>
        <xdr:cNvPr id="9" name="Rectangle: Rounded Corner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6D9C9D-976D-426A-BD33-02D94AD8AA66}"/>
            </a:ext>
          </a:extLst>
        </xdr:cNvPr>
        <xdr:cNvSpPr/>
      </xdr:nvSpPr>
      <xdr:spPr>
        <a:xfrm>
          <a:off x="9113520" y="1798320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Private Fleets - Raw Data</a:t>
          </a:r>
          <a:endParaRPr lang="en-CA" sz="1100"/>
        </a:p>
      </xdr:txBody>
    </xdr:sp>
    <xdr:clientData/>
  </xdr:twoCellAnchor>
  <xdr:twoCellAnchor>
    <xdr:from>
      <xdr:col>14</xdr:col>
      <xdr:colOff>502920</xdr:colOff>
      <xdr:row>14</xdr:row>
      <xdr:rowOff>137160</xdr:rowOff>
    </xdr:from>
    <xdr:to>
      <xdr:col>17</xdr:col>
      <xdr:colOff>121920</xdr:colOff>
      <xdr:row>18</xdr:row>
      <xdr:rowOff>91440</xdr:rowOff>
    </xdr:to>
    <xdr:sp macro="" textlink="">
      <xdr:nvSpPr>
        <xdr:cNvPr id="10" name="Rectangle: Rounded Corner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CBE2A8-6E62-49E3-A740-273334B6FE5B}"/>
            </a:ext>
          </a:extLst>
        </xdr:cNvPr>
        <xdr:cNvSpPr/>
      </xdr:nvSpPr>
      <xdr:spPr>
        <a:xfrm>
          <a:off x="9113520" y="2697480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For Hire</a:t>
          </a:r>
          <a:r>
            <a:rPr lang="en-CA" sz="1600" baseline="0"/>
            <a:t> - Raw Data</a:t>
          </a:r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586740</xdr:colOff>
      <xdr:row>1</xdr:row>
      <xdr:rowOff>91440</xdr:rowOff>
    </xdr:from>
    <xdr:to>
      <xdr:col>13</xdr:col>
      <xdr:colOff>205740</xdr:colOff>
      <xdr:row>5</xdr:row>
      <xdr:rowOff>45720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6DFCD2-9039-4079-914C-E9F872EEB06F}"/>
            </a:ext>
          </a:extLst>
        </xdr:cNvPr>
        <xdr:cNvSpPr/>
      </xdr:nvSpPr>
      <xdr:spPr>
        <a:xfrm>
          <a:off x="6682740" y="274320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Return to Main</a:t>
          </a:r>
          <a:endParaRPr lang="en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74566</xdr:rowOff>
    </xdr:from>
    <xdr:to>
      <xdr:col>7</xdr:col>
      <xdr:colOff>489857</xdr:colOff>
      <xdr:row>37</xdr:row>
      <xdr:rowOff>54429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816429</xdr:colOff>
      <xdr:row>38</xdr:row>
      <xdr:rowOff>10071</xdr:rowOff>
    </xdr:from>
    <xdr:to>
      <xdr:col>10</xdr:col>
      <xdr:colOff>415018</xdr:colOff>
      <xdr:row>58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293912</xdr:colOff>
      <xdr:row>40</xdr:row>
      <xdr:rowOff>141513</xdr:rowOff>
    </xdr:from>
    <xdr:to>
      <xdr:col>22</xdr:col>
      <xdr:colOff>522514</xdr:colOff>
      <xdr:row>60</xdr:row>
      <xdr:rowOff>54428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65312</xdr:colOff>
      <xdr:row>7</xdr:row>
      <xdr:rowOff>32656</xdr:rowOff>
    </xdr:from>
    <xdr:to>
      <xdr:col>29</xdr:col>
      <xdr:colOff>21770</xdr:colOff>
      <xdr:row>40</xdr:row>
      <xdr:rowOff>-1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957942</xdr:colOff>
      <xdr:row>13</xdr:row>
      <xdr:rowOff>163284</xdr:rowOff>
    </xdr:from>
    <xdr:to>
      <xdr:col>11</xdr:col>
      <xdr:colOff>176992</xdr:colOff>
      <xdr:row>23</xdr:row>
      <xdr:rowOff>163284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5" y="2569027"/>
          <a:ext cx="2441221" cy="1850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1415142</xdr:colOff>
      <xdr:row>26</xdr:row>
      <xdr:rowOff>97971</xdr:rowOff>
    </xdr:from>
    <xdr:to>
      <xdr:col>10</xdr:col>
      <xdr:colOff>794656</xdr:colOff>
      <xdr:row>30</xdr:row>
      <xdr:rowOff>43543</xdr:rowOff>
    </xdr:to>
    <xdr:sp macro="" textlink="">
      <xdr:nvSpPr>
        <xdr:cNvPr id="3" name="Rectangle: Rounded Corners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D1A309-CEDF-4552-A702-B93DEF553F78}"/>
            </a:ext>
          </a:extLst>
        </xdr:cNvPr>
        <xdr:cNvSpPr/>
      </xdr:nvSpPr>
      <xdr:spPr>
        <a:xfrm>
          <a:off x="9764485" y="4909457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Return to Main</a:t>
          </a:r>
          <a:endParaRPr lang="en-C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13</xdr:row>
      <xdr:rowOff>40822</xdr:rowOff>
    </xdr:from>
    <xdr:to>
      <xdr:col>13</xdr:col>
      <xdr:colOff>55709</xdr:colOff>
      <xdr:row>32</xdr:row>
      <xdr:rowOff>21772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75430</xdr:colOff>
      <xdr:row>33</xdr:row>
      <xdr:rowOff>65154</xdr:rowOff>
    </xdr:from>
    <xdr:to>
      <xdr:col>18</xdr:col>
      <xdr:colOff>434787</xdr:colOff>
      <xdr:row>52</xdr:row>
      <xdr:rowOff>10243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85165</xdr:colOff>
      <xdr:row>0</xdr:row>
      <xdr:rowOff>10885</xdr:rowOff>
    </xdr:from>
    <xdr:to>
      <xdr:col>35</xdr:col>
      <xdr:colOff>43543</xdr:colOff>
      <xdr:row>25</xdr:row>
      <xdr:rowOff>32656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529558</xdr:colOff>
      <xdr:row>25</xdr:row>
      <xdr:rowOff>117821</xdr:rowOff>
    </xdr:from>
    <xdr:to>
      <xdr:col>33</xdr:col>
      <xdr:colOff>224758</xdr:colOff>
      <xdr:row>40</xdr:row>
      <xdr:rowOff>177372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143435</xdr:colOff>
      <xdr:row>8</xdr:row>
      <xdr:rowOff>134471</xdr:rowOff>
    </xdr:from>
    <xdr:to>
      <xdr:col>18</xdr:col>
      <xdr:colOff>384255</xdr:colOff>
      <xdr:row>18</xdr:row>
      <xdr:rowOff>161364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35" y="1577789"/>
          <a:ext cx="2400673" cy="1819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598715</xdr:colOff>
      <xdr:row>23</xdr:row>
      <xdr:rowOff>43543</xdr:rowOff>
    </xdr:from>
    <xdr:to>
      <xdr:col>16</xdr:col>
      <xdr:colOff>968829</xdr:colOff>
      <xdr:row>26</xdr:row>
      <xdr:rowOff>174172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5FC5EF-7C80-4CE1-8828-2B9A232B4219}"/>
            </a:ext>
          </a:extLst>
        </xdr:cNvPr>
        <xdr:cNvSpPr/>
      </xdr:nvSpPr>
      <xdr:spPr>
        <a:xfrm>
          <a:off x="8675915" y="3929743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Return to Main</a:t>
          </a:r>
          <a:endParaRPr lang="en-C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1143000</xdr:colOff>
      <xdr:row>1</xdr:row>
      <xdr:rowOff>174172</xdr:rowOff>
    </xdr:from>
    <xdr:to>
      <xdr:col>9</xdr:col>
      <xdr:colOff>2590800</xdr:colOff>
      <xdr:row>4</xdr:row>
      <xdr:rowOff>119743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AA344-4309-4E0F-A89D-F17AFB3D1946}"/>
            </a:ext>
          </a:extLst>
        </xdr:cNvPr>
        <xdr:cNvSpPr/>
      </xdr:nvSpPr>
      <xdr:spPr>
        <a:xfrm>
          <a:off x="4615543" y="544286"/>
          <a:ext cx="1447800" cy="68580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Return to Main</a:t>
          </a:r>
          <a:endParaRPr lang="en-C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1349828</xdr:colOff>
      <xdr:row>1</xdr:row>
      <xdr:rowOff>43543</xdr:rowOff>
    </xdr:from>
    <xdr:to>
      <xdr:col>13</xdr:col>
      <xdr:colOff>2884714</xdr:colOff>
      <xdr:row>3</xdr:row>
      <xdr:rowOff>163286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F90AF-8792-43C5-A287-DA00914EE6F8}"/>
            </a:ext>
          </a:extLst>
        </xdr:cNvPr>
        <xdr:cNvSpPr/>
      </xdr:nvSpPr>
      <xdr:spPr>
        <a:xfrm>
          <a:off x="5617028" y="413657"/>
          <a:ext cx="1534886" cy="674915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/>
            <a:t>Return to Main</a:t>
          </a:r>
          <a:endParaRPr lang="en-CA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eve Anderson" id="{E5AD570F-0D37-4197-982F-2B8267FAC378}" userId="af59e098bb07901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1" dT="2023-01-18T13:19:44.56" personId="{E5AD570F-0D37-4197-982F-2B8267FAC378}" id="{67E2766D-A4E5-4924-B661-E7BC764DA1DC}">
    <text>Now called Hart Energy</text>
  </threadedComment>
  <threadedComment ref="M129" dT="2023-01-18T13:17:11.51" personId="{E5AD570F-0D37-4197-982F-2B8267FAC378}" id="{ED82F0B2-6CEB-45C6-9A20-81EC4727918A}">
    <text xml:space="preserve">Acquired by United Natural Foods 2018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S15" dT="2023-08-12T16:44:24.71" personId="{E5AD570F-0D37-4197-982F-2B8267FAC378}" id="{D61944CB-330B-482C-9A30-F90B8CE5B3FC}">
    <text>Bankrupt - August 2023</text>
  </threadedComment>
  <threadedComment ref="S113" dT="2023-08-12T16:41:18.31" personId="{E5AD570F-0D37-4197-982F-2B8267FAC378}" id="{BF6CC113-3D93-44C4-AF5E-B0E387132FE5}">
    <text>Permanently Closed</text>
  </threadedComment>
  <threadedComment ref="S115" dT="2023-01-17T23:13:17.67" personId="{E5AD570F-0D37-4197-982F-2B8267FAC378}" id="{1FDB7291-2EDF-4D4C-B9F9-1D18B2D4CEF9}">
    <text xml:space="preserve">Penske Acquired 2020
</text>
  </threadedComment>
  <threadedComment ref="S116" dT="2023-01-17T23:12:35.62" personId="{E5AD570F-0D37-4197-982F-2B8267FAC378}" id="{FF87DB45-0733-4C8B-ACE7-BF1CBA9783C7}">
    <text>Now Bridgeway Connects Inc (2022)</text>
  </threadedComment>
  <threadedComment ref="S120" dT="2023-01-17T23:10:33.35" personId="{E5AD570F-0D37-4197-982F-2B8267FAC378}" id="{1B7E0938-DED8-4769-B4FB-E99169AB4777}">
    <text>Merged with Heniff Transportation Systems 2019</text>
  </threadedComment>
  <threadedComment ref="S122" dT="2023-08-12T16:39:07.14" personId="{E5AD570F-0D37-4197-982F-2B8267FAC378}" id="{7EF17790-DBBF-4189-8D03-355BB6D70CA9}">
    <text xml:space="preserve">Some users are reporting that this business does not exist </text>
  </threadedComment>
  <threadedComment ref="S123" dT="2023-08-12T16:38:43.06" personId="{E5AD570F-0D37-4197-982F-2B8267FAC378}" id="{1E94E2CB-0424-4E91-8B47-1D2F13984187}">
    <text xml:space="preserve">Permanently closed
</text>
  </threadedComment>
  <threadedComment ref="S125" dT="2023-08-12T16:38:39.89" personId="{E5AD570F-0D37-4197-982F-2B8267FAC378}" id="{52ECB510-3F43-4789-8FFB-0E4EFF127EB0}">
    <text xml:space="preserve">Permanently closed
</text>
  </threadedComment>
  <threadedComment ref="S126" dT="2023-01-17T23:18:59.98" personId="{E5AD570F-0D37-4197-982F-2B8267FAC378}" id="{90E55C2E-E8EC-4E33-AEC0-D244381D1F16}">
    <text xml:space="preserve">Closed 2022 - filed for bankruptcy
</text>
  </threadedComment>
  <threadedComment ref="S127" dT="2023-01-17T23:17:24.66" personId="{E5AD570F-0D37-4197-982F-2B8267FAC378}" id="{F52E874D-D1FA-471A-BE69-ECC0AE47F69D}">
    <text xml:space="preserve">Closed 2019 - bankruptcy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uckcrashspecialists@gmail.com" TargetMode="External"/><Relationship Id="rId1" Type="http://schemas.openxmlformats.org/officeDocument/2006/relationships/hyperlink" Target="http://www.truckcrashspecialist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8DD6-58E6-48CF-B377-AC94C069A923}">
  <sheetPr codeName="Sheet1"/>
  <dimension ref="E23:I26"/>
  <sheetViews>
    <sheetView showGridLines="0" tabSelected="1" workbookViewId="0">
      <selection activeCell="O25" sqref="O25"/>
    </sheetView>
  </sheetViews>
  <sheetFormatPr defaultRowHeight="14.4" x14ac:dyDescent="0.3"/>
  <cols>
    <col min="3" max="3" width="10" customWidth="1"/>
  </cols>
  <sheetData>
    <row r="23" spans="5:9" x14ac:dyDescent="0.3">
      <c r="E23" s="95" t="s">
        <v>533</v>
      </c>
      <c r="F23" s="95"/>
      <c r="G23" s="95"/>
      <c r="H23" s="95"/>
      <c r="I23" s="95"/>
    </row>
    <row r="24" spans="5:9" x14ac:dyDescent="0.3">
      <c r="E24" s="95" t="s">
        <v>535</v>
      </c>
      <c r="F24" s="95"/>
      <c r="G24" s="95"/>
      <c r="H24" s="95"/>
      <c r="I24" s="95"/>
    </row>
    <row r="25" spans="5:9" x14ac:dyDescent="0.3">
      <c r="E25" s="95" t="s">
        <v>536</v>
      </c>
      <c r="F25" s="95"/>
      <c r="G25" s="95"/>
      <c r="H25" s="95"/>
      <c r="I25" s="95"/>
    </row>
    <row r="26" spans="5:9" x14ac:dyDescent="0.3">
      <c r="F26" s="95" t="s">
        <v>534</v>
      </c>
      <c r="G26" s="95"/>
      <c r="H26" s="95"/>
    </row>
  </sheetData>
  <sheetProtection algorithmName="SHA-512" hashValue="AsPvce1zD7UbhUW8J18j+y49hTKMmvonL4c1f9zhy/6WWDAVT8wWTho/Zp1fNmb3FwgOUioNXQ/MuFcidMHexg==" saltValue="Q5KAdp7KVavS+mCGLcgDnw==" spinCount="100000" sheet="1" objects="1" scenarios="1" selectLockedCells="1" selectUnlockedCells="1"/>
  <mergeCells count="4">
    <mergeCell ref="F26:H26"/>
    <mergeCell ref="E23:I23"/>
    <mergeCell ref="E24:I24"/>
    <mergeCell ref="E25:I25"/>
  </mergeCells>
  <hyperlinks>
    <hyperlink ref="F26" r:id="rId1" xr:uid="{99C37ED1-AD20-4E24-BFFC-7E92D88CEBCD}"/>
    <hyperlink ref="E25" r:id="rId2" xr:uid="{102F4B17-D6FE-43C5-948B-D65A81F2989D}"/>
  </hyperlinks>
  <pageMargins left="0.7" right="0.7" top="0.75" bottom="0.75" header="0.3" footer="0.3"/>
  <pageSetup orientation="portrait" horizontalDpi="360" verticalDpi="36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AD3F-3D9B-4BB8-83DB-1A6B7DFFBF33}">
  <sheetPr codeName="Sheet6"/>
  <dimension ref="B2:C15"/>
  <sheetViews>
    <sheetView showGridLines="0" workbookViewId="0"/>
  </sheetViews>
  <sheetFormatPr defaultRowHeight="14.4" x14ac:dyDescent="0.3"/>
  <sheetData>
    <row r="2" spans="2:3" x14ac:dyDescent="0.3">
      <c r="B2" s="96" t="s">
        <v>503</v>
      </c>
      <c r="C2" t="s">
        <v>273</v>
      </c>
    </row>
    <row r="3" spans="2:3" x14ac:dyDescent="0.3">
      <c r="B3" s="96"/>
      <c r="C3" t="s">
        <v>537</v>
      </c>
    </row>
    <row r="4" spans="2:3" x14ac:dyDescent="0.3">
      <c r="B4" s="96"/>
      <c r="C4" t="s">
        <v>551</v>
      </c>
    </row>
    <row r="5" spans="2:3" x14ac:dyDescent="0.3">
      <c r="B5" s="96"/>
      <c r="C5" t="s">
        <v>538</v>
      </c>
    </row>
    <row r="6" spans="2:3" x14ac:dyDescent="0.3">
      <c r="C6" t="s">
        <v>12</v>
      </c>
    </row>
    <row r="7" spans="2:3" x14ac:dyDescent="0.3">
      <c r="B7" s="96" t="s">
        <v>504</v>
      </c>
      <c r="C7" t="s">
        <v>273</v>
      </c>
    </row>
    <row r="8" spans="2:3" x14ac:dyDescent="0.3">
      <c r="B8" s="96"/>
      <c r="C8" t="s">
        <v>544</v>
      </c>
    </row>
    <row r="9" spans="2:3" x14ac:dyDescent="0.3">
      <c r="B9" s="96"/>
      <c r="C9" t="s">
        <v>541</v>
      </c>
    </row>
    <row r="10" spans="2:3" x14ac:dyDescent="0.3">
      <c r="B10" s="96"/>
      <c r="C10" t="s">
        <v>540</v>
      </c>
    </row>
    <row r="11" spans="2:3" x14ac:dyDescent="0.3">
      <c r="B11" s="96"/>
      <c r="C11" t="s">
        <v>537</v>
      </c>
    </row>
    <row r="13" spans="2:3" x14ac:dyDescent="0.3">
      <c r="B13" s="97" t="s">
        <v>505</v>
      </c>
      <c r="C13" t="s">
        <v>506</v>
      </c>
    </row>
    <row r="14" spans="2:3" x14ac:dyDescent="0.3">
      <c r="B14" s="97"/>
      <c r="C14" t="s">
        <v>539</v>
      </c>
    </row>
    <row r="15" spans="2:3" x14ac:dyDescent="0.3">
      <c r="B15" s="97"/>
      <c r="C15" t="s">
        <v>545</v>
      </c>
    </row>
  </sheetData>
  <sheetProtection algorithmName="SHA-512" hashValue="FN09YNkor9VnNJnfnKDn6crd/lgzh6A/VYwfRWUScjzHokZ4tWIRpFHXR4SvLknQVcHJ17mi//vggP5QJJsVXw==" saltValue="8tFghdiEzb3CCv/QSEwUKQ==" spinCount="100000" sheet="1" objects="1" scenarios="1"/>
  <mergeCells count="3">
    <mergeCell ref="B2:B5"/>
    <mergeCell ref="B7:B11"/>
    <mergeCell ref="B13:B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C46D-FB89-4DA6-8307-1E8C2A43287A}">
  <sheetPr codeName="Sheet2"/>
  <dimension ref="A1:Q71"/>
  <sheetViews>
    <sheetView showGridLines="0" zoomScale="70" zoomScaleNormal="70" workbookViewId="0"/>
  </sheetViews>
  <sheetFormatPr defaultRowHeight="14.4" x14ac:dyDescent="0.3"/>
  <cols>
    <col min="1" max="1" width="16.77734375" bestFit="1" customWidth="1"/>
    <col min="2" max="2" width="22.77734375" style="1" bestFit="1" customWidth="1"/>
    <col min="3" max="3" width="21.21875" style="1" bestFit="1" customWidth="1"/>
    <col min="4" max="4" width="13.77734375" style="1" bestFit="1" customWidth="1"/>
    <col min="5" max="5" width="1.33203125" style="1" customWidth="1"/>
    <col min="6" max="8" width="22.77734375" style="1" bestFit="1" customWidth="1"/>
    <col min="9" max="9" width="5.77734375" style="1" bestFit="1" customWidth="1"/>
    <col min="10" max="10" width="1.5546875" style="1" bestFit="1" customWidth="1"/>
    <col min="11" max="11" width="16.77734375" style="1" bestFit="1" customWidth="1"/>
    <col min="12" max="12" width="22.77734375" bestFit="1" customWidth="1"/>
    <col min="13" max="13" width="21.21875" bestFit="1" customWidth="1"/>
    <col min="14" max="14" width="5.77734375" style="1" bestFit="1" customWidth="1"/>
    <col min="15" max="15" width="1.109375" customWidth="1"/>
    <col min="16" max="16" width="16.77734375" bestFit="1" customWidth="1"/>
    <col min="17" max="17" width="22.77734375" bestFit="1" customWidth="1"/>
    <col min="19" max="19" width="14.109375" bestFit="1" customWidth="1"/>
    <col min="20" max="20" width="14.88671875" bestFit="1" customWidth="1"/>
    <col min="21" max="27" width="22.77734375" bestFit="1" customWidth="1"/>
  </cols>
  <sheetData>
    <row r="1" spans="1:17" x14ac:dyDescent="0.3">
      <c r="B1" s="48">
        <v>2022</v>
      </c>
      <c r="C1" s="98" t="s">
        <v>253</v>
      </c>
      <c r="D1" s="98"/>
      <c r="F1"/>
      <c r="G1" s="48">
        <v>2021</v>
      </c>
      <c r="H1" s="98" t="s">
        <v>253</v>
      </c>
      <c r="I1" s="98"/>
      <c r="J1" s="1" t="s">
        <v>12</v>
      </c>
      <c r="K1"/>
      <c r="L1" s="48">
        <v>2019</v>
      </c>
      <c r="M1" s="98" t="s">
        <v>253</v>
      </c>
      <c r="N1" s="98"/>
      <c r="Q1" s="48">
        <v>2018</v>
      </c>
    </row>
    <row r="2" spans="1:17" x14ac:dyDescent="0.3">
      <c r="A2" s="54" t="s">
        <v>507</v>
      </c>
      <c r="B2" s="43">
        <f>SUM('Private Fleets Raw Data'!O3:O131)</f>
        <v>140871</v>
      </c>
      <c r="C2" s="45">
        <f>B2-G2</f>
        <v>5111</v>
      </c>
      <c r="D2" s="46">
        <f>B2/G2-1</f>
        <v>3.7647318797878526E-2</v>
      </c>
      <c r="E2" s="45"/>
      <c r="F2" s="44" t="s">
        <v>507</v>
      </c>
      <c r="G2" s="43">
        <f>SUM('Private Fleets Raw Data'!Q3:Q131)</f>
        <v>135760</v>
      </c>
      <c r="H2" s="45">
        <f>G2-L2</f>
        <v>-8709</v>
      </c>
      <c r="I2" s="46">
        <f>G2/L2-1</f>
        <v>-6.028282884217373E-2</v>
      </c>
      <c r="J2" s="45"/>
      <c r="K2" s="44" t="s">
        <v>507</v>
      </c>
      <c r="L2" s="43">
        <f>SUM('Private Fleets Raw Data'!S3:S131)</f>
        <v>144469</v>
      </c>
      <c r="M2" s="45">
        <f>L2-Q2</f>
        <v>13291</v>
      </c>
      <c r="N2" s="46">
        <f>L2/Q2-1</f>
        <v>0.10132034335025697</v>
      </c>
      <c r="O2" s="44"/>
      <c r="P2" s="44" t="s">
        <v>507</v>
      </c>
      <c r="Q2" s="43">
        <f>SUM('Private Fleets Raw Data'!U3:U131)</f>
        <v>131178</v>
      </c>
    </row>
    <row r="3" spans="1:17" x14ac:dyDescent="0.3">
      <c r="A3" s="55" t="s">
        <v>508</v>
      </c>
      <c r="B3" s="35">
        <f>SUM('Private Fleets Raw Data'!V3:V131)</f>
        <v>385723</v>
      </c>
      <c r="C3" s="36">
        <f>B3-G3</f>
        <v>84771</v>
      </c>
      <c r="D3" s="37">
        <f>B3/G3-1</f>
        <v>0.2816761476913261</v>
      </c>
      <c r="E3" s="36"/>
      <c r="F3" s="34" t="s">
        <v>508</v>
      </c>
      <c r="G3" s="35">
        <f>SUM('Private Fleets Raw Data'!X3:X131)</f>
        <v>300952</v>
      </c>
      <c r="H3" s="36">
        <f>G3-L3</f>
        <v>-34567</v>
      </c>
      <c r="I3" s="37">
        <f>G3/L3-1</f>
        <v>-0.10302546204536855</v>
      </c>
      <c r="J3" s="36"/>
      <c r="K3" s="34" t="s">
        <v>508</v>
      </c>
      <c r="L3" s="35">
        <f>SUM('Private Fleets Raw Data'!Z3:Z131)</f>
        <v>335519</v>
      </c>
      <c r="M3" s="36">
        <f>L3-Q3</f>
        <v>26614</v>
      </c>
      <c r="N3" s="37">
        <f>L3/Q3-1</f>
        <v>8.6155937909713431E-2</v>
      </c>
      <c r="O3" s="34"/>
      <c r="P3" s="34" t="s">
        <v>508</v>
      </c>
      <c r="Q3" s="35">
        <f>SUM('Private Fleets Raw Data'!AB3:AB131)</f>
        <v>308905</v>
      </c>
    </row>
    <row r="4" spans="1:17" x14ac:dyDescent="0.3">
      <c r="A4" s="56" t="s">
        <v>4</v>
      </c>
      <c r="B4" s="39">
        <f>SUM('Private Fleets Raw Data'!AC3:AC131)</f>
        <v>97487</v>
      </c>
      <c r="C4" s="40">
        <f>B4-G4</f>
        <v>5410</v>
      </c>
      <c r="D4" s="41">
        <f>B4/G4-1</f>
        <v>5.8755172301443448E-2</v>
      </c>
      <c r="E4" s="40"/>
      <c r="F4" s="38" t="s">
        <v>4</v>
      </c>
      <c r="G4" s="39">
        <f>SUM('Private Fleets Raw Data'!AE3:AE131)</f>
        <v>92077</v>
      </c>
      <c r="H4" s="40">
        <f>G4-L4</f>
        <v>6024</v>
      </c>
      <c r="I4" s="41">
        <f>G4/L4-1</f>
        <v>7.0003370016152866E-2</v>
      </c>
      <c r="J4" s="40"/>
      <c r="K4" s="38" t="s">
        <v>4</v>
      </c>
      <c r="L4" s="39">
        <f>SUM('Private Fleets Raw Data'!AG3:AG131)</f>
        <v>86053</v>
      </c>
      <c r="M4" s="40">
        <f>L4-Q4</f>
        <v>6106</v>
      </c>
      <c r="N4" s="41">
        <f>L4/Q4-1</f>
        <v>7.637559883422762E-2</v>
      </c>
      <c r="O4" s="38"/>
      <c r="P4" s="38" t="s">
        <v>4</v>
      </c>
      <c r="Q4" s="39">
        <f>SUM('Private Fleets Raw Data'!AI3:AI131)</f>
        <v>79947</v>
      </c>
    </row>
    <row r="5" spans="1:17" x14ac:dyDescent="0.3">
      <c r="B5" s="9"/>
      <c r="D5" s="31"/>
      <c r="F5"/>
      <c r="G5" s="9"/>
      <c r="H5" s="1" t="s">
        <v>12</v>
      </c>
      <c r="I5" s="31" t="s">
        <v>12</v>
      </c>
      <c r="K5"/>
      <c r="L5" s="9"/>
      <c r="M5" s="1" t="s">
        <v>12</v>
      </c>
      <c r="N5" s="31" t="s">
        <v>12</v>
      </c>
      <c r="Q5" s="9"/>
    </row>
    <row r="6" spans="1:17" x14ac:dyDescent="0.3">
      <c r="A6" s="57" t="s">
        <v>509</v>
      </c>
      <c r="B6" s="33">
        <f>SUM('Private Fleets Raw Data'!AQ3:AQ131)</f>
        <v>2934611000000</v>
      </c>
      <c r="C6" s="32">
        <f>B6-G6</f>
        <v>434011000000</v>
      </c>
      <c r="D6" s="31">
        <f>B6/G6</f>
        <v>1.173562744941214</v>
      </c>
      <c r="F6" s="57" t="s">
        <v>509</v>
      </c>
      <c r="G6" s="33">
        <f>SUM('Private Fleets Raw Data'!AS3:AS131)</f>
        <v>2500600000000</v>
      </c>
      <c r="H6" s="32">
        <f>G6-L6</f>
        <v>710700000000</v>
      </c>
      <c r="I6" s="31">
        <f>G6/L6</f>
        <v>1.3970612883401308</v>
      </c>
      <c r="K6" s="57" t="s">
        <v>509</v>
      </c>
      <c r="L6" s="33">
        <f>SUM('Private Fleets Raw Data'!AU3:AU131)</f>
        <v>1789900000000</v>
      </c>
      <c r="M6" s="32">
        <f>L6-Q6</f>
        <v>144400000000</v>
      </c>
      <c r="N6" s="31">
        <f>L6/Q6</f>
        <v>1.087754481920389</v>
      </c>
      <c r="P6" s="57" t="s">
        <v>509</v>
      </c>
      <c r="Q6" s="33">
        <f>SUM('Private Fleets Raw Data'!AW3:AW131)</f>
        <v>1645500000000</v>
      </c>
    </row>
    <row r="8" spans="1:17" x14ac:dyDescent="0.3">
      <c r="A8" s="1"/>
      <c r="B8" s="50" t="s">
        <v>2</v>
      </c>
      <c r="C8" s="51" t="s">
        <v>3</v>
      </c>
      <c r="D8" s="52" t="s">
        <v>4</v>
      </c>
      <c r="H8" s="53" t="s">
        <v>274</v>
      </c>
      <c r="I8" s="79" t="s">
        <v>253</v>
      </c>
      <c r="L8" s="53" t="s">
        <v>523</v>
      </c>
      <c r="M8" s="53" t="s">
        <v>522</v>
      </c>
      <c r="N8" s="53" t="s">
        <v>521</v>
      </c>
      <c r="O8" s="57"/>
      <c r="P8" s="53" t="s">
        <v>530</v>
      </c>
      <c r="Q8" s="49" t="s">
        <v>12</v>
      </c>
    </row>
    <row r="9" spans="1:17" x14ac:dyDescent="0.3">
      <c r="A9" s="49">
        <v>2018</v>
      </c>
      <c r="B9" s="42">
        <f>Q2</f>
        <v>131178</v>
      </c>
      <c r="C9" s="36">
        <f>Q3</f>
        <v>308905</v>
      </c>
      <c r="D9" s="40">
        <f>Q4</f>
        <v>79947</v>
      </c>
      <c r="G9" s="49">
        <v>2018</v>
      </c>
      <c r="H9" s="47">
        <f>Q6</f>
        <v>1645500000000</v>
      </c>
      <c r="L9" s="1" t="s">
        <v>89</v>
      </c>
      <c r="M9" s="1">
        <f>COUNTIF('Private Fleets Raw Data'!$L$3:$L$131, "AZ")</f>
        <v>2</v>
      </c>
      <c r="N9" s="31">
        <f t="shared" ref="N9:N40" si="0">M9/50</f>
        <v>0.04</v>
      </c>
      <c r="P9" s="1" t="s">
        <v>526</v>
      </c>
      <c r="Q9" s="1"/>
    </row>
    <row r="10" spans="1:17" x14ac:dyDescent="0.3">
      <c r="A10" s="49">
        <v>2019</v>
      </c>
      <c r="B10" s="43">
        <f>L2</f>
        <v>144469</v>
      </c>
      <c r="C10" s="36">
        <f>L3</f>
        <v>335519</v>
      </c>
      <c r="D10" s="40">
        <f>L4</f>
        <v>86053</v>
      </c>
      <c r="G10" s="49">
        <v>2019</v>
      </c>
      <c r="H10" s="33">
        <f>L6</f>
        <v>1789900000000</v>
      </c>
      <c r="I10" s="31">
        <f>H10/H9-1</f>
        <v>8.7754481920389038E-2</v>
      </c>
      <c r="L10" s="1" t="s">
        <v>75</v>
      </c>
      <c r="M10" s="1">
        <f>COUNTIF('Private Fleets Raw Data'!$L$3:$L$131, "AR")</f>
        <v>4</v>
      </c>
      <c r="N10" s="31">
        <f t="shared" si="0"/>
        <v>0.08</v>
      </c>
      <c r="P10" s="1" t="s">
        <v>527</v>
      </c>
      <c r="Q10" s="1"/>
    </row>
    <row r="11" spans="1:17" x14ac:dyDescent="0.3">
      <c r="A11" s="49">
        <v>2021</v>
      </c>
      <c r="B11" s="43">
        <f>G2</f>
        <v>135760</v>
      </c>
      <c r="C11" s="36">
        <f>G3</f>
        <v>300952</v>
      </c>
      <c r="D11" s="40">
        <f>G4</f>
        <v>92077</v>
      </c>
      <c r="G11" s="49">
        <v>2021</v>
      </c>
      <c r="H11" s="33">
        <f>G6</f>
        <v>2500600000000</v>
      </c>
      <c r="I11" s="31">
        <f>(H11/H10-1)/2</f>
        <v>0.19853064417006538</v>
      </c>
      <c r="L11" s="1" t="s">
        <v>173</v>
      </c>
      <c r="M11" s="1">
        <f>COUNTIF('Private Fleets Raw Data'!$L$3:$L$131, "CA")</f>
        <v>3</v>
      </c>
      <c r="N11" s="31">
        <f t="shared" si="0"/>
        <v>0.06</v>
      </c>
      <c r="P11" s="1" t="s">
        <v>526</v>
      </c>
      <c r="Q11" s="1"/>
    </row>
    <row r="12" spans="1:17" x14ac:dyDescent="0.3">
      <c r="A12" s="49">
        <v>2022</v>
      </c>
      <c r="B12" s="43">
        <f>B2</f>
        <v>140871</v>
      </c>
      <c r="C12" s="36">
        <f>B3</f>
        <v>385723</v>
      </c>
      <c r="D12" s="40">
        <f>B4</f>
        <v>97487</v>
      </c>
      <c r="G12" s="49">
        <v>2022</v>
      </c>
      <c r="H12" s="33">
        <f>B6</f>
        <v>2934611000000</v>
      </c>
      <c r="I12" s="31">
        <f>H12/H11-1</f>
        <v>0.17356274494121404</v>
      </c>
      <c r="L12" s="1" t="s">
        <v>98</v>
      </c>
      <c r="M12" s="1">
        <f>COUNTIF('Private Fleets Raw Data'!$L$3:$L$131, "CO")</f>
        <v>1</v>
      </c>
      <c r="N12" s="31">
        <f t="shared" si="0"/>
        <v>0.02</v>
      </c>
      <c r="P12" s="1" t="s">
        <v>526</v>
      </c>
      <c r="Q12" s="1"/>
    </row>
    <row r="13" spans="1:17" x14ac:dyDescent="0.3">
      <c r="A13" s="49">
        <v>2030</v>
      </c>
      <c r="B13" s="78">
        <f>B71</f>
        <v>173289.96637466556</v>
      </c>
      <c r="C13" s="89">
        <f>C71</f>
        <v>758866.18462931993</v>
      </c>
      <c r="D13" s="77">
        <f>D71</f>
        <v>165480.31946361362</v>
      </c>
      <c r="G13" s="49">
        <v>2030</v>
      </c>
      <c r="H13" s="33">
        <f>F71</f>
        <v>9184098441878.8359</v>
      </c>
      <c r="L13" s="1" t="s">
        <v>80</v>
      </c>
      <c r="M13" s="1">
        <f>COUNTIF('Private Fleets Raw Data'!$L$3:$L$131, "CT")</f>
        <v>2</v>
      </c>
      <c r="N13" s="31">
        <f t="shared" si="0"/>
        <v>0.04</v>
      </c>
      <c r="P13" s="1" t="s">
        <v>528</v>
      </c>
      <c r="Q13" s="1"/>
    </row>
    <row r="14" spans="1:17" x14ac:dyDescent="0.3">
      <c r="L14" s="1" t="s">
        <v>95</v>
      </c>
      <c r="M14" s="1">
        <f>COUNTIF('Private Fleets Raw Data'!$L$3:$L$131, "FL")</f>
        <v>5</v>
      </c>
      <c r="N14" s="31">
        <f t="shared" si="0"/>
        <v>0.1</v>
      </c>
      <c r="P14" s="1" t="s">
        <v>527</v>
      </c>
      <c r="Q14" s="1"/>
    </row>
    <row r="15" spans="1:17" x14ac:dyDescent="0.3">
      <c r="L15" s="1" t="s">
        <v>85</v>
      </c>
      <c r="M15" s="1">
        <f>COUNTIF('Private Fleets Raw Data'!$L$3:$L$131, "GA")</f>
        <v>9</v>
      </c>
      <c r="N15" s="31">
        <f t="shared" si="0"/>
        <v>0.18</v>
      </c>
      <c r="P15" s="1" t="s">
        <v>527</v>
      </c>
      <c r="Q15" s="1"/>
    </row>
    <row r="16" spans="1:17" x14ac:dyDescent="0.3">
      <c r="L16" s="1" t="s">
        <v>92</v>
      </c>
      <c r="M16" s="1">
        <f>COUNTIF('Private Fleets Raw Data'!$L$3:$L$131, "ID")</f>
        <v>2</v>
      </c>
      <c r="N16" s="31">
        <f t="shared" si="0"/>
        <v>0.04</v>
      </c>
      <c r="P16" s="1" t="s">
        <v>526</v>
      </c>
      <c r="Q16" s="1"/>
    </row>
    <row r="17" spans="12:17" x14ac:dyDescent="0.3">
      <c r="L17" s="1" t="s">
        <v>409</v>
      </c>
      <c r="M17" s="1">
        <f>COUNTIF('Private Fleets Raw Data'!$L$3:$L$131, "IL")</f>
        <v>14</v>
      </c>
      <c r="N17" s="31">
        <f t="shared" si="0"/>
        <v>0.28000000000000003</v>
      </c>
      <c r="P17" s="1" t="s">
        <v>529</v>
      </c>
      <c r="Q17" s="1"/>
    </row>
    <row r="18" spans="12:17" x14ac:dyDescent="0.3">
      <c r="L18" s="1" t="s">
        <v>271</v>
      </c>
      <c r="M18" s="1">
        <f>COUNTIF('Private Fleets Raw Data'!$L$3:$L$131, "KS")</f>
        <v>1</v>
      </c>
      <c r="N18" s="31">
        <f t="shared" si="0"/>
        <v>0.02</v>
      </c>
      <c r="P18" s="1" t="s">
        <v>529</v>
      </c>
      <c r="Q18" s="1"/>
    </row>
    <row r="19" spans="12:17" x14ac:dyDescent="0.3">
      <c r="L19" s="1" t="s">
        <v>199</v>
      </c>
      <c r="M19" s="1">
        <f>COUNTIF('Private Fleets Raw Data'!$L$3:$L$131, "MD")</f>
        <v>1</v>
      </c>
      <c r="N19" s="31">
        <f t="shared" si="0"/>
        <v>0.02</v>
      </c>
      <c r="P19" s="1" t="s">
        <v>527</v>
      </c>
      <c r="Q19" s="1"/>
    </row>
    <row r="20" spans="12:17" x14ac:dyDescent="0.3">
      <c r="L20" s="1" t="s">
        <v>90</v>
      </c>
      <c r="M20" s="1">
        <f>COUNTIF('Private Fleets Raw Data'!$L$3:$L$131, "MA")</f>
        <v>4</v>
      </c>
      <c r="N20" s="31">
        <f t="shared" si="0"/>
        <v>0.08</v>
      </c>
      <c r="P20" s="1" t="s">
        <v>528</v>
      </c>
      <c r="Q20" s="1"/>
    </row>
    <row r="21" spans="12:17" x14ac:dyDescent="0.3">
      <c r="L21" s="1" t="s">
        <v>81</v>
      </c>
      <c r="M21" s="1">
        <f>COUNTIF('Private Fleets Raw Data'!$L$3:$L$131, "MI")</f>
        <v>3</v>
      </c>
      <c r="N21" s="31">
        <f t="shared" si="0"/>
        <v>0.06</v>
      </c>
      <c r="P21" s="1" t="s">
        <v>529</v>
      </c>
      <c r="Q21" s="1"/>
    </row>
    <row r="22" spans="12:17" x14ac:dyDescent="0.3">
      <c r="L22" s="1" t="s">
        <v>88</v>
      </c>
      <c r="M22" s="1">
        <f>COUNTIF('Private Fleets Raw Data'!$L$3:$L$131, "MN")</f>
        <v>2</v>
      </c>
      <c r="N22" s="31">
        <f t="shared" si="0"/>
        <v>0.04</v>
      </c>
      <c r="P22" s="1" t="s">
        <v>529</v>
      </c>
      <c r="Q22" s="1"/>
    </row>
    <row r="23" spans="12:17" x14ac:dyDescent="0.3">
      <c r="L23" s="1" t="s">
        <v>93</v>
      </c>
      <c r="M23" s="1">
        <f>COUNTIF('Private Fleets Raw Data'!$L$3:$L$131, "MO")</f>
        <v>2</v>
      </c>
      <c r="N23" s="31">
        <f t="shared" si="0"/>
        <v>0.04</v>
      </c>
      <c r="P23" s="1" t="s">
        <v>529</v>
      </c>
      <c r="Q23" s="1"/>
    </row>
    <row r="24" spans="12:17" x14ac:dyDescent="0.3">
      <c r="L24" s="1" t="s">
        <v>99</v>
      </c>
      <c r="M24" s="1">
        <f>COUNTIF('Private Fleets Raw Data'!$L$3:$L$131, "NH")</f>
        <v>3</v>
      </c>
      <c r="N24" s="31">
        <f t="shared" si="0"/>
        <v>0.06</v>
      </c>
      <c r="P24" s="1" t="s">
        <v>528</v>
      </c>
      <c r="Q24" s="1"/>
    </row>
    <row r="25" spans="12:17" x14ac:dyDescent="0.3">
      <c r="L25" s="1" t="s">
        <v>100</v>
      </c>
      <c r="M25" s="1">
        <f>COUNTIF('Private Fleets Raw Data'!$L$3:$L$131, "NJ")</f>
        <v>2</v>
      </c>
      <c r="N25" s="31">
        <f t="shared" si="0"/>
        <v>0.04</v>
      </c>
      <c r="P25" s="1" t="s">
        <v>528</v>
      </c>
      <c r="Q25" s="1"/>
    </row>
    <row r="26" spans="12:17" x14ac:dyDescent="0.3">
      <c r="L26" s="1" t="s">
        <v>74</v>
      </c>
      <c r="M26" s="1">
        <f>COUNTIF('Private Fleets Raw Data'!$L$3:$L$131, "NY")</f>
        <v>1</v>
      </c>
      <c r="N26" s="31">
        <f t="shared" si="0"/>
        <v>0.02</v>
      </c>
      <c r="P26" s="1" t="s">
        <v>528</v>
      </c>
      <c r="Q26" s="1"/>
    </row>
    <row r="27" spans="12:17" x14ac:dyDescent="0.3">
      <c r="L27" s="1" t="s">
        <v>202</v>
      </c>
      <c r="M27" s="1">
        <f>COUNTIF('Private Fleets Raw Data'!$L$3:$L$131, "NC")</f>
        <v>2</v>
      </c>
      <c r="N27" s="31">
        <f t="shared" si="0"/>
        <v>0.04</v>
      </c>
      <c r="P27" s="1" t="s">
        <v>527</v>
      </c>
      <c r="Q27" s="1"/>
    </row>
    <row r="28" spans="12:17" x14ac:dyDescent="0.3">
      <c r="L28" s="1" t="s">
        <v>101</v>
      </c>
      <c r="M28" s="1">
        <f>COUNTIF('Private Fleets Raw Data'!$L$3:$L$131, "ND")</f>
        <v>1</v>
      </c>
      <c r="N28" s="31">
        <f t="shared" si="0"/>
        <v>0.02</v>
      </c>
      <c r="P28" s="1" t="s">
        <v>529</v>
      </c>
      <c r="Q28" s="1"/>
    </row>
    <row r="29" spans="12:17" x14ac:dyDescent="0.3">
      <c r="L29" s="1" t="s">
        <v>87</v>
      </c>
      <c r="M29" s="1">
        <f>COUNTIF('Private Fleets Raw Data'!$L$3:$L$131, "OH")</f>
        <v>4</v>
      </c>
      <c r="N29" s="31">
        <f t="shared" si="0"/>
        <v>0.08</v>
      </c>
      <c r="P29" s="1" t="s">
        <v>529</v>
      </c>
      <c r="Q29" s="1"/>
    </row>
    <row r="30" spans="12:17" x14ac:dyDescent="0.3">
      <c r="L30" s="1" t="s">
        <v>91</v>
      </c>
      <c r="M30" s="1">
        <f>COUNTIF('Private Fleets Raw Data'!$L$3:$L$131, "OK")</f>
        <v>3</v>
      </c>
      <c r="N30" s="31">
        <f t="shared" si="0"/>
        <v>0.06</v>
      </c>
      <c r="P30" s="1" t="s">
        <v>527</v>
      </c>
      <c r="Q30" s="1"/>
    </row>
    <row r="31" spans="12:17" x14ac:dyDescent="0.3">
      <c r="L31" s="1" t="s">
        <v>194</v>
      </c>
      <c r="M31" s="1">
        <f>COUNTIF('Private Fleets Raw Data'!$L$3:$L$131, "OR")</f>
        <v>1</v>
      </c>
      <c r="N31" s="31">
        <f t="shared" si="0"/>
        <v>0.02</v>
      </c>
      <c r="P31" s="1" t="s">
        <v>526</v>
      </c>
      <c r="Q31" s="1"/>
    </row>
    <row r="32" spans="12:17" x14ac:dyDescent="0.3">
      <c r="L32" s="1" t="s">
        <v>97</v>
      </c>
      <c r="M32" s="1">
        <f>COUNTIF('Private Fleets Raw Data'!$L$3:$L$131, "PA")</f>
        <v>4</v>
      </c>
      <c r="N32" s="31">
        <f t="shared" si="0"/>
        <v>0.08</v>
      </c>
      <c r="P32" s="1" t="s">
        <v>528</v>
      </c>
      <c r="Q32" s="1"/>
    </row>
    <row r="33" spans="12:17" x14ac:dyDescent="0.3">
      <c r="L33" s="1" t="s">
        <v>84</v>
      </c>
      <c r="M33" s="1">
        <f>COUNTIF('Private Fleets Raw Data'!$L$3:$L$131, "RI")</f>
        <v>2</v>
      </c>
      <c r="N33" s="31">
        <f t="shared" si="0"/>
        <v>0.04</v>
      </c>
      <c r="P33" s="1" t="s">
        <v>528</v>
      </c>
      <c r="Q33" s="1"/>
    </row>
    <row r="34" spans="12:17" x14ac:dyDescent="0.3">
      <c r="L34" s="1" t="s">
        <v>82</v>
      </c>
      <c r="M34" s="1">
        <f>COUNTIF('Private Fleets Raw Data'!$L$3:$L$131, "SC")</f>
        <v>1</v>
      </c>
      <c r="N34" s="31">
        <f t="shared" si="0"/>
        <v>0.02</v>
      </c>
      <c r="P34" s="1" t="s">
        <v>527</v>
      </c>
      <c r="Q34" s="1"/>
    </row>
    <row r="35" spans="12:17" x14ac:dyDescent="0.3">
      <c r="L35" s="1" t="s">
        <v>79</v>
      </c>
      <c r="M35" s="1">
        <f>COUNTIF('Private Fleets Raw Data'!$L$3:$L$131, "TN")</f>
        <v>4</v>
      </c>
      <c r="N35" s="31">
        <f t="shared" si="0"/>
        <v>0.08</v>
      </c>
      <c r="P35" s="1" t="s">
        <v>527</v>
      </c>
      <c r="Q35" s="1"/>
    </row>
    <row r="36" spans="12:17" x14ac:dyDescent="0.3">
      <c r="L36" s="1" t="s">
        <v>76</v>
      </c>
      <c r="M36" s="1">
        <f>COUNTIF('Private Fleets Raw Data'!$L$3:$L$131, "TX")</f>
        <v>28</v>
      </c>
      <c r="N36" s="31">
        <f t="shared" si="0"/>
        <v>0.56000000000000005</v>
      </c>
      <c r="P36" s="1" t="s">
        <v>527</v>
      </c>
      <c r="Q36" s="1"/>
    </row>
    <row r="37" spans="12:17" x14ac:dyDescent="0.3">
      <c r="L37" s="1" t="s">
        <v>94</v>
      </c>
      <c r="M37" s="1">
        <f>COUNTIF('Private Fleets Raw Data'!$L$3:$L$131, "UT")</f>
        <v>1</v>
      </c>
      <c r="N37" s="31">
        <f t="shared" si="0"/>
        <v>0.02</v>
      </c>
      <c r="P37" s="1" t="s">
        <v>526</v>
      </c>
      <c r="Q37" s="1"/>
    </row>
    <row r="38" spans="12:17" x14ac:dyDescent="0.3">
      <c r="L38" s="1" t="s">
        <v>78</v>
      </c>
      <c r="M38" s="1">
        <f>COUNTIF('Private Fleets Raw Data'!$L$3:$L$131, "VA")</f>
        <v>3</v>
      </c>
      <c r="N38" s="31">
        <f t="shared" si="0"/>
        <v>0.06</v>
      </c>
      <c r="P38" s="1" t="s">
        <v>527</v>
      </c>
      <c r="Q38" s="1"/>
    </row>
    <row r="39" spans="12:17" x14ac:dyDescent="0.3">
      <c r="L39" s="1" t="s">
        <v>83</v>
      </c>
      <c r="M39" s="1">
        <f>COUNTIF('Private Fleets Raw Data'!$L$3:$L$131, "WA")</f>
        <v>3</v>
      </c>
      <c r="N39" s="31">
        <f t="shared" si="0"/>
        <v>0.06</v>
      </c>
      <c r="P39" s="1" t="s">
        <v>526</v>
      </c>
      <c r="Q39" s="1"/>
    </row>
    <row r="40" spans="12:17" x14ac:dyDescent="0.3">
      <c r="L40" s="1" t="s">
        <v>86</v>
      </c>
      <c r="M40" s="1">
        <f>COUNTIF('Private Fleets Raw Data'!$L$3:$L$131, "WI")</f>
        <v>2</v>
      </c>
      <c r="N40" s="31">
        <f t="shared" si="0"/>
        <v>0.04</v>
      </c>
      <c r="P40" s="1" t="s">
        <v>529</v>
      </c>
      <c r="Q40" s="1"/>
    </row>
    <row r="41" spans="12:17" x14ac:dyDescent="0.3">
      <c r="L41" s="1" t="s">
        <v>525</v>
      </c>
      <c r="M41" s="1">
        <f>COUNTIF('Private Fleets Raw Data'!$L$3:$L$131, "CDN")</f>
        <v>3</v>
      </c>
      <c r="N41" s="65"/>
    </row>
    <row r="42" spans="12:17" x14ac:dyDescent="0.3">
      <c r="L42" s="1"/>
      <c r="M42" s="1"/>
      <c r="N42" s="65"/>
      <c r="P42" s="53" t="s">
        <v>530</v>
      </c>
      <c r="Q42" s="48" t="s">
        <v>531</v>
      </c>
    </row>
    <row r="43" spans="12:17" x14ac:dyDescent="0.3">
      <c r="L43" s="1" t="s">
        <v>433</v>
      </c>
      <c r="M43" s="1">
        <f>COUNTIF('Private Fleets Raw Data'!$L$3:$L$131, "AL")</f>
        <v>0</v>
      </c>
      <c r="N43" s="31">
        <f t="shared" ref="N43:N60" si="1">M43/50</f>
        <v>0</v>
      </c>
      <c r="P43" s="1" t="s">
        <v>526</v>
      </c>
      <c r="Q43" s="9">
        <f>COUNTIF($P$9:$P$40, "West")</f>
        <v>7</v>
      </c>
    </row>
    <row r="44" spans="12:17" x14ac:dyDescent="0.3">
      <c r="L44" s="1" t="s">
        <v>510</v>
      </c>
      <c r="M44" s="1">
        <f>COUNTIF('Private Fleets Raw Data'!$L$3:$L$131, "AK")</f>
        <v>0</v>
      </c>
      <c r="N44" s="31">
        <f t="shared" si="1"/>
        <v>0</v>
      </c>
      <c r="P44" s="1" t="s">
        <v>527</v>
      </c>
      <c r="Q44" s="9">
        <f>COUNTIF($P$9:$P$40, "South")</f>
        <v>10</v>
      </c>
    </row>
    <row r="45" spans="12:17" x14ac:dyDescent="0.3">
      <c r="L45" s="1" t="s">
        <v>519</v>
      </c>
      <c r="M45" s="1">
        <f>COUNTIF('Private Fleets Raw Data'!$L$3:$L$131, "WY")</f>
        <v>0</v>
      </c>
      <c r="N45" s="31">
        <f t="shared" si="1"/>
        <v>0</v>
      </c>
      <c r="P45" s="1" t="s">
        <v>529</v>
      </c>
      <c r="Q45" s="9">
        <f>COUNTIF($P$9:$P$40, "Midwest")</f>
        <v>8</v>
      </c>
    </row>
    <row r="46" spans="12:17" x14ac:dyDescent="0.3">
      <c r="L46" s="1" t="s">
        <v>518</v>
      </c>
      <c r="M46" s="1">
        <f>COUNTIF('Private Fleets Raw Data'!$L$3:$L$131, "WV")</f>
        <v>0</v>
      </c>
      <c r="N46" s="31">
        <f t="shared" si="1"/>
        <v>0</v>
      </c>
      <c r="P46" s="1" t="s">
        <v>528</v>
      </c>
      <c r="Q46" s="9">
        <f>COUNTIF($P$9:$P$40, "Northeast")</f>
        <v>7</v>
      </c>
    </row>
    <row r="47" spans="12:17" x14ac:dyDescent="0.3">
      <c r="L47" s="1" t="s">
        <v>517</v>
      </c>
      <c r="M47" s="1">
        <f>COUNTIF('Private Fleets Raw Data'!$L$3:$L$131, "VT")</f>
        <v>0</v>
      </c>
      <c r="N47" s="31">
        <f t="shared" si="1"/>
        <v>0</v>
      </c>
      <c r="P47" s="1"/>
      <c r="Q47" s="1"/>
    </row>
    <row r="48" spans="12:17" x14ac:dyDescent="0.3">
      <c r="L48" s="1" t="s">
        <v>516</v>
      </c>
      <c r="M48" s="1">
        <f>COUNTIF('Private Fleets Raw Data'!$L$3:$L$131, "SD")</f>
        <v>0</v>
      </c>
      <c r="N48" s="31">
        <f t="shared" si="1"/>
        <v>0</v>
      </c>
    </row>
    <row r="49" spans="1:14" x14ac:dyDescent="0.3">
      <c r="L49" s="1" t="s">
        <v>466</v>
      </c>
      <c r="M49" s="1">
        <f>COUNTIF('Private Fleets Raw Data'!$L$3:$L$131, "NM")</f>
        <v>0</v>
      </c>
      <c r="N49" s="31">
        <f t="shared" si="1"/>
        <v>0</v>
      </c>
    </row>
    <row r="50" spans="1:14" x14ac:dyDescent="0.3">
      <c r="L50" s="1" t="s">
        <v>514</v>
      </c>
      <c r="M50" s="1">
        <f>COUNTIF('Private Fleets Raw Data'!$L$3:$L$131, "MT")</f>
        <v>0</v>
      </c>
      <c r="N50" s="31">
        <f t="shared" si="1"/>
        <v>0</v>
      </c>
    </row>
    <row r="51" spans="1:14" x14ac:dyDescent="0.3">
      <c r="L51" s="1" t="s">
        <v>414</v>
      </c>
      <c r="M51" s="1">
        <f>COUNTIF('Private Fleets Raw Data'!$L$3:$L$131, "NE")</f>
        <v>0</v>
      </c>
      <c r="N51" s="31">
        <f t="shared" si="1"/>
        <v>0</v>
      </c>
    </row>
    <row r="52" spans="1:14" x14ac:dyDescent="0.3">
      <c r="L52" s="1" t="s">
        <v>515</v>
      </c>
      <c r="M52" s="1">
        <f>COUNTIF('Private Fleets Raw Data'!$L$3:$L$131, "NV")</f>
        <v>0</v>
      </c>
      <c r="N52" s="31">
        <f t="shared" si="1"/>
        <v>0</v>
      </c>
    </row>
    <row r="53" spans="1:14" x14ac:dyDescent="0.3">
      <c r="L53" s="1" t="s">
        <v>411</v>
      </c>
      <c r="M53" s="1">
        <f>COUNTIF('Private Fleets Raw Data'!$L$3:$L$131, "LA")</f>
        <v>0</v>
      </c>
      <c r="N53" s="31">
        <f t="shared" si="1"/>
        <v>0</v>
      </c>
    </row>
    <row r="54" spans="1:14" x14ac:dyDescent="0.3">
      <c r="A54" s="1"/>
      <c r="L54" s="1" t="s">
        <v>513</v>
      </c>
      <c r="M54" s="1">
        <f>COUNTIF('Private Fleets Raw Data'!$L$3:$L$131, "ME")</f>
        <v>0</v>
      </c>
      <c r="N54" s="31">
        <f t="shared" si="1"/>
        <v>0</v>
      </c>
    </row>
    <row r="55" spans="1:14" x14ac:dyDescent="0.3">
      <c r="L55" s="1" t="s">
        <v>460</v>
      </c>
      <c r="M55" s="1">
        <f>COUNTIF('Private Fleets Raw Data'!$L$3:$L$131, "KY")</f>
        <v>0</v>
      </c>
      <c r="N55" s="31">
        <f t="shared" si="1"/>
        <v>0</v>
      </c>
    </row>
    <row r="56" spans="1:14" x14ac:dyDescent="0.3">
      <c r="L56" s="1" t="s">
        <v>446</v>
      </c>
      <c r="M56" s="1">
        <f>COUNTIF('Private Fleets Raw Data'!$L$3:$L$131, "MS")</f>
        <v>0</v>
      </c>
      <c r="N56" s="31">
        <f t="shared" si="1"/>
        <v>0</v>
      </c>
    </row>
    <row r="57" spans="1:14" x14ac:dyDescent="0.3">
      <c r="L57" s="1" t="s">
        <v>511</v>
      </c>
      <c r="M57" s="1">
        <f>COUNTIF('Private Fleets Raw Data'!$L$3:$L$131, "DE")</f>
        <v>0</v>
      </c>
      <c r="N57" s="31">
        <f t="shared" si="1"/>
        <v>0</v>
      </c>
    </row>
    <row r="58" spans="1:14" x14ac:dyDescent="0.3">
      <c r="B58" s="91"/>
      <c r="C58" s="91"/>
      <c r="D58" s="91"/>
      <c r="E58" s="91"/>
      <c r="F58" s="91"/>
      <c r="G58" s="91"/>
      <c r="L58" s="1" t="s">
        <v>437</v>
      </c>
      <c r="M58" s="1">
        <f>COUNTIF('Private Fleets Raw Data'!$L$3:$L$131, "IA")</f>
        <v>0</v>
      </c>
      <c r="N58" s="31">
        <f t="shared" si="1"/>
        <v>0</v>
      </c>
    </row>
    <row r="59" spans="1:14" x14ac:dyDescent="0.3">
      <c r="L59" s="1" t="s">
        <v>512</v>
      </c>
      <c r="M59" s="1">
        <f>COUNTIF('Private Fleets Raw Data'!$L$3:$L$131, "HI")</f>
        <v>0</v>
      </c>
      <c r="N59" s="31">
        <f t="shared" si="1"/>
        <v>0</v>
      </c>
    </row>
    <row r="60" spans="1:14" x14ac:dyDescent="0.3">
      <c r="L60" s="1" t="s">
        <v>443</v>
      </c>
      <c r="M60" s="1">
        <f>COUNTIF('Private Fleets Raw Data'!$L$3:$L$131, "IN")</f>
        <v>0</v>
      </c>
      <c r="N60" s="31">
        <f t="shared" si="1"/>
        <v>0</v>
      </c>
    </row>
    <row r="62" spans="1:14" x14ac:dyDescent="0.3">
      <c r="B62" s="94" t="s">
        <v>507</v>
      </c>
      <c r="C62" s="92" t="s">
        <v>508</v>
      </c>
      <c r="D62" s="93" t="s">
        <v>4</v>
      </c>
      <c r="E62" s="74"/>
      <c r="F62" s="74" t="s">
        <v>274</v>
      </c>
    </row>
    <row r="63" spans="1:14" x14ac:dyDescent="0.3">
      <c r="A63" s="75" t="s">
        <v>542</v>
      </c>
      <c r="B63" s="76">
        <f>AVERAGE(N2,I2,D2)</f>
        <v>2.6228277768653923E-2</v>
      </c>
      <c r="C63" s="65">
        <f>AVERAGE(N3,I3,D3)</f>
        <v>8.8268874518556986E-2</v>
      </c>
      <c r="D63" s="65">
        <f>AVERAGE(N4,I4,D4)</f>
        <v>6.8378047050607974E-2</v>
      </c>
      <c r="F63" s="65">
        <f>AVERAGE(I10:I12)</f>
        <v>0.15328262367722281</v>
      </c>
    </row>
    <row r="64" spans="1:14" x14ac:dyDescent="0.3">
      <c r="A64">
        <v>2023</v>
      </c>
      <c r="B64" s="87">
        <f>($B$63*B2)+B2</f>
        <v>144565.80371754806</v>
      </c>
      <c r="C64" s="16">
        <f>$C$63*B3+B3</f>
        <v>419770.33508592134</v>
      </c>
      <c r="D64" s="16">
        <f>$D$63*B4+B4</f>
        <v>104152.97067282262</v>
      </c>
      <c r="F64" s="84">
        <f>H12*F63+H12</f>
        <v>3384435873552.0386</v>
      </c>
    </row>
    <row r="65" spans="1:6" x14ac:dyDescent="0.3">
      <c r="A65">
        <v>2024</v>
      </c>
      <c r="B65" s="87">
        <f t="shared" ref="B65:B71" si="2">B64*$B$63+B64</f>
        <v>148357.51577330061</v>
      </c>
      <c r="C65" s="16">
        <f t="shared" ref="C65:C71" si="3">C64*$C$63+C64</f>
        <v>456822.99012023315</v>
      </c>
      <c r="D65" s="16">
        <f t="shared" ref="D65:D71" si="4">D64*$D$63+D64</f>
        <v>111274.74740194947</v>
      </c>
      <c r="F65" s="80">
        <f t="shared" ref="F65:F71" si="5">F64*$F$63+F64</f>
        <v>3903211083917.4087</v>
      </c>
    </row>
    <row r="66" spans="1:6" x14ac:dyDescent="0.3">
      <c r="A66">
        <v>2025</v>
      </c>
      <c r="B66" s="87">
        <f t="shared" si="2"/>
        <v>152248.6779060702</v>
      </c>
      <c r="C66" s="16">
        <f t="shared" si="3"/>
        <v>497146.24131234799</v>
      </c>
      <c r="D66" s="16">
        <f t="shared" si="4"/>
        <v>118883.49731534449</v>
      </c>
      <c r="F66" s="80">
        <f t="shared" si="5"/>
        <v>4501505519626.2861</v>
      </c>
    </row>
    <row r="67" spans="1:6" x14ac:dyDescent="0.3">
      <c r="A67">
        <v>2026</v>
      </c>
      <c r="B67" s="87">
        <f t="shared" si="2"/>
        <v>156241.89852010092</v>
      </c>
      <c r="C67" s="16">
        <f t="shared" si="3"/>
        <v>541028.78050411993</v>
      </c>
      <c r="D67" s="16">
        <f t="shared" si="4"/>
        <v>127012.51868831394</v>
      </c>
      <c r="F67" s="80">
        <f t="shared" si="5"/>
        <v>5191508096172.1035</v>
      </c>
    </row>
    <row r="68" spans="1:6" x14ac:dyDescent="0.3">
      <c r="A68">
        <v>2027</v>
      </c>
      <c r="B68" s="87">
        <f t="shared" si="2"/>
        <v>160339.85443358796</v>
      </c>
      <c r="C68" s="16">
        <f t="shared" si="3"/>
        <v>588784.78204136598</v>
      </c>
      <c r="D68" s="16">
        <f t="shared" si="4"/>
        <v>135697.38666719969</v>
      </c>
      <c r="F68" s="80">
        <f t="shared" si="5"/>
        <v>5987276077994.9072</v>
      </c>
    </row>
    <row r="69" spans="1:6" x14ac:dyDescent="0.3">
      <c r="A69">
        <v>2028</v>
      </c>
      <c r="B69" s="87">
        <f t="shared" si="2"/>
        <v>164545.29267305764</v>
      </c>
      <c r="C69" s="16">
        <f t="shared" si="3"/>
        <v>640756.15208581125</v>
      </c>
      <c r="D69" s="16">
        <f t="shared" si="4"/>
        <v>144976.10895737403</v>
      </c>
      <c r="F69" s="80">
        <f t="shared" si="5"/>
        <v>6905021463909.8389</v>
      </c>
    </row>
    <row r="70" spans="1:6" x14ac:dyDescent="0.3">
      <c r="A70">
        <v>2029</v>
      </c>
      <c r="B70" s="87">
        <f t="shared" si="2"/>
        <v>168861.03231481105</v>
      </c>
      <c r="C70" s="16">
        <f t="shared" si="3"/>
        <v>697314.97647126717</v>
      </c>
      <c r="D70" s="16">
        <f t="shared" si="4"/>
        <v>154889.29215687542</v>
      </c>
      <c r="F70" s="80">
        <f t="shared" si="5"/>
        <v>7963441270445.4766</v>
      </c>
    </row>
    <row r="71" spans="1:6" x14ac:dyDescent="0.3">
      <c r="A71">
        <v>2030</v>
      </c>
      <c r="B71" s="87">
        <f t="shared" si="2"/>
        <v>173289.96637466556</v>
      </c>
      <c r="C71" s="16">
        <f t="shared" si="3"/>
        <v>758866.18462931993</v>
      </c>
      <c r="D71" s="16">
        <f t="shared" si="4"/>
        <v>165480.31946361362</v>
      </c>
      <c r="F71" s="80">
        <f t="shared" si="5"/>
        <v>9184098441878.8359</v>
      </c>
    </row>
  </sheetData>
  <sheetProtection algorithmName="SHA-512" hashValue="CcLTBuABm53HzUK8ir2ZaDcUNlZQIBCwP2RMzt1rTSS2oxLVcGIoS7wRhaIiYIC4MeiHYrLgpm/sqyWSZu6uzQ==" saltValue="21kefztdkxzgohtgLzQxzg==" spinCount="100000" sheet="1" objects="1" scenarios="1"/>
  <mergeCells count="3">
    <mergeCell ref="C1:D1"/>
    <mergeCell ref="H1:I1"/>
    <mergeCell ref="M1:N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D071F-5A23-4685-B524-1234000EE61D}">
  <sheetPr codeName="Sheet3"/>
  <dimension ref="A1:Y53"/>
  <sheetViews>
    <sheetView showGridLines="0" zoomScale="70" zoomScaleNormal="70" workbookViewId="0"/>
  </sheetViews>
  <sheetFormatPr defaultRowHeight="14.4" x14ac:dyDescent="0.3"/>
  <cols>
    <col min="1" max="1" width="7.88671875" bestFit="1" customWidth="1"/>
    <col min="2" max="2" width="10.44140625" bestFit="1" customWidth="1"/>
    <col min="3" max="3" width="8.33203125" bestFit="1" customWidth="1"/>
    <col min="4" max="4" width="13.33203125" bestFit="1" customWidth="1"/>
    <col min="5" max="5" width="14.5546875" bestFit="1" customWidth="1"/>
    <col min="6" max="6" width="8.88671875" bestFit="1" customWidth="1"/>
    <col min="7" max="7" width="7.109375" bestFit="1" customWidth="1"/>
    <col min="8" max="8" width="14.5546875" bestFit="1" customWidth="1"/>
    <col min="9" max="9" width="7.109375" style="1" bestFit="1" customWidth="1"/>
    <col min="10" max="10" width="1.33203125" customWidth="1"/>
    <col min="11" max="11" width="5.5546875" bestFit="1" customWidth="1"/>
    <col min="12" max="12" width="10.44140625" bestFit="1" customWidth="1"/>
    <col min="13" max="13" width="8" bestFit="1" customWidth="1"/>
    <col min="14" max="14" width="8.88671875" bestFit="1" customWidth="1"/>
    <col min="15" max="15" width="1.33203125" customWidth="1"/>
    <col min="16" max="16" width="5.5546875" bestFit="1" customWidth="1"/>
    <col min="17" max="17" width="14.5546875" bestFit="1" customWidth="1"/>
    <col min="18" max="18" width="1.21875" customWidth="1"/>
    <col min="19" max="19" width="6.44140625" customWidth="1"/>
    <col min="20" max="20" width="10.5546875" bestFit="1" customWidth="1"/>
    <col min="21" max="21" width="10.5546875" style="1" bestFit="1" customWidth="1"/>
    <col min="22" max="22" width="4.6640625" bestFit="1" customWidth="1"/>
    <col min="23" max="23" width="9.6640625" style="1" bestFit="1" customWidth="1"/>
    <col min="24" max="24" width="9.6640625" bestFit="1" customWidth="1"/>
    <col min="25" max="25" width="6.109375" bestFit="1" customWidth="1"/>
  </cols>
  <sheetData>
    <row r="1" spans="1:23" ht="28.8" x14ac:dyDescent="0.3">
      <c r="A1" s="1"/>
      <c r="B1" s="67" t="s">
        <v>259</v>
      </c>
      <c r="C1" s="68" t="s">
        <v>253</v>
      </c>
      <c r="D1" s="67" t="s">
        <v>2</v>
      </c>
      <c r="E1" s="68" t="s">
        <v>253</v>
      </c>
      <c r="F1" s="67" t="s">
        <v>3</v>
      </c>
      <c r="G1" s="68" t="s">
        <v>253</v>
      </c>
      <c r="H1" s="67" t="s">
        <v>274</v>
      </c>
      <c r="I1" s="68" t="s">
        <v>253</v>
      </c>
      <c r="J1" s="3"/>
      <c r="K1" s="5"/>
      <c r="L1" s="69" t="s">
        <v>259</v>
      </c>
      <c r="M1" s="70" t="s">
        <v>2</v>
      </c>
      <c r="N1" s="71" t="s">
        <v>3</v>
      </c>
      <c r="O1" s="5"/>
      <c r="P1" s="5"/>
      <c r="Q1" s="72" t="s">
        <v>274</v>
      </c>
      <c r="R1" s="3"/>
      <c r="S1" s="3"/>
      <c r="T1" s="73" t="s">
        <v>520</v>
      </c>
      <c r="U1" s="73" t="s">
        <v>524</v>
      </c>
      <c r="V1" s="72" t="s">
        <v>521</v>
      </c>
      <c r="W1" s="72" t="s">
        <v>532</v>
      </c>
    </row>
    <row r="2" spans="1:23" x14ac:dyDescent="0.3">
      <c r="A2" s="49">
        <v>2018</v>
      </c>
      <c r="B2" s="9">
        <f>'For Hire Raw Data'!AO129</f>
        <v>1426751</v>
      </c>
      <c r="C2" s="1"/>
      <c r="D2" s="9">
        <f>'For Hire Raw Data'!AZ129</f>
        <v>367029</v>
      </c>
      <c r="E2" s="1"/>
      <c r="F2" s="9">
        <f>'For Hire Raw Data'!BK129</f>
        <v>974714</v>
      </c>
      <c r="G2" s="1"/>
      <c r="H2" s="85">
        <f>'For Hire Raw Data'!AD129</f>
        <v>253078737</v>
      </c>
      <c r="K2" s="49">
        <v>2018</v>
      </c>
      <c r="L2" s="43">
        <f>B2</f>
        <v>1426751</v>
      </c>
      <c r="M2" s="36">
        <f>D2</f>
        <v>367029</v>
      </c>
      <c r="N2" s="66">
        <f>F2</f>
        <v>974714</v>
      </c>
      <c r="O2" s="1"/>
      <c r="P2" s="49">
        <v>2018</v>
      </c>
      <c r="Q2" s="88">
        <f>H2</f>
        <v>253078737</v>
      </c>
      <c r="T2" s="1" t="s">
        <v>89</v>
      </c>
      <c r="U2" s="1">
        <f>COUNTIF('For Hire Raw Data'!$P$3:$P$125, "AZ")</f>
        <v>1</v>
      </c>
      <c r="V2" s="31">
        <f t="shared" ref="V2:V34" si="0">U2/50</f>
        <v>0.02</v>
      </c>
      <c r="W2" s="1" t="s">
        <v>526</v>
      </c>
    </row>
    <row r="3" spans="1:23" x14ac:dyDescent="0.3">
      <c r="A3" s="49"/>
      <c r="B3" s="9"/>
      <c r="C3" s="65">
        <f>'For Hire Raw Data'!AN129</f>
        <v>2.6153827822794629E-2</v>
      </c>
      <c r="D3" s="9"/>
      <c r="E3" s="65">
        <f>'For Hire Raw Data'!AY129</f>
        <v>5.6731211975075579E-2</v>
      </c>
      <c r="F3" s="9"/>
      <c r="G3" s="65">
        <f>'For Hire Raw Data'!BJ129</f>
        <v>4.6535701754566006E-2</v>
      </c>
      <c r="H3" s="86"/>
      <c r="I3" s="65">
        <f>'For Hire Raw Data'!AC129</f>
        <v>0.10009082667422975</v>
      </c>
      <c r="K3" s="49">
        <v>2019</v>
      </c>
      <c r="L3" s="43">
        <f>B4</f>
        <v>1464066</v>
      </c>
      <c r="M3" s="36">
        <f>D4</f>
        <v>387851</v>
      </c>
      <c r="N3" s="66">
        <f>F4</f>
        <v>1020073</v>
      </c>
      <c r="O3" s="1"/>
      <c r="P3" s="49">
        <v>2019</v>
      </c>
      <c r="Q3" s="88">
        <f>H4</f>
        <v>278409597</v>
      </c>
      <c r="T3" s="1" t="s">
        <v>75</v>
      </c>
      <c r="U3" s="1">
        <f>COUNTIF('For Hire Raw Data'!$P$3:$P$125, "AR")</f>
        <v>7</v>
      </c>
      <c r="V3" s="31">
        <f t="shared" si="0"/>
        <v>0.14000000000000001</v>
      </c>
      <c r="W3" s="1" t="s">
        <v>526</v>
      </c>
    </row>
    <row r="4" spans="1:23" x14ac:dyDescent="0.3">
      <c r="A4" s="49">
        <v>2019</v>
      </c>
      <c r="B4" s="9">
        <f>'For Hire Raw Data'!AM129</f>
        <v>1464066</v>
      </c>
      <c r="C4" s="1"/>
      <c r="D4" s="9">
        <f>'For Hire Raw Data'!AX129</f>
        <v>387851</v>
      </c>
      <c r="E4" s="1"/>
      <c r="F4" s="9">
        <f>'For Hire Raw Data'!BI129</f>
        <v>1020073</v>
      </c>
      <c r="G4" s="1"/>
      <c r="H4" s="86">
        <f>'For Hire Raw Data'!AB129</f>
        <v>278409597</v>
      </c>
      <c r="K4" s="49">
        <v>2020</v>
      </c>
      <c r="L4" s="43">
        <f>B6</f>
        <v>1547767</v>
      </c>
      <c r="M4" s="36">
        <f>D6</f>
        <v>337725</v>
      </c>
      <c r="N4" s="66">
        <f>F6</f>
        <v>930530</v>
      </c>
      <c r="O4" s="1"/>
      <c r="P4" s="49">
        <v>2020</v>
      </c>
      <c r="Q4" s="88">
        <f>H6</f>
        <v>280646677</v>
      </c>
      <c r="T4" s="1" t="s">
        <v>173</v>
      </c>
      <c r="U4" s="1">
        <f>COUNTIF('For Hire Raw Data'!$P$3:$P$125, "CA")</f>
        <v>4</v>
      </c>
      <c r="V4" s="31">
        <f t="shared" si="0"/>
        <v>0.08</v>
      </c>
      <c r="W4" s="1" t="s">
        <v>526</v>
      </c>
    </row>
    <row r="5" spans="1:23" x14ac:dyDescent="0.3">
      <c r="A5" s="49"/>
      <c r="B5" s="9"/>
      <c r="C5" s="65">
        <f>'For Hire Raw Data'!AL129</f>
        <v>5.7170236860906609E-2</v>
      </c>
      <c r="D5" s="9"/>
      <c r="E5" s="65">
        <f>'For Hire Raw Data'!AW129</f>
        <v>-0.12924035260963618</v>
      </c>
      <c r="F5" s="9"/>
      <c r="G5" s="65">
        <f>'For Hire Raw Data'!BH129</f>
        <v>-8.778097253823991E-2</v>
      </c>
      <c r="H5" s="86"/>
      <c r="I5" s="65">
        <f>'For Hire Raw Data'!AA129</f>
        <v>8.0352115160742255E-3</v>
      </c>
      <c r="K5" s="49">
        <v>2021</v>
      </c>
      <c r="L5" s="43">
        <f>B8</f>
        <v>1592332</v>
      </c>
      <c r="M5" s="36">
        <f>D8</f>
        <v>446168</v>
      </c>
      <c r="N5" s="66">
        <f>F8</f>
        <v>1040815</v>
      </c>
      <c r="O5" s="1"/>
      <c r="P5" s="49">
        <v>2021</v>
      </c>
      <c r="Q5" s="88">
        <f>H8</f>
        <v>302263631</v>
      </c>
      <c r="T5" s="1" t="s">
        <v>80</v>
      </c>
      <c r="U5" s="1">
        <f>COUNTIF('For Hire Raw Data'!$P$3:$P$125, "CT")</f>
        <v>1</v>
      </c>
      <c r="V5" s="31">
        <f t="shared" si="0"/>
        <v>0.02</v>
      </c>
      <c r="W5" s="1" t="s">
        <v>528</v>
      </c>
    </row>
    <row r="6" spans="1:23" x14ac:dyDescent="0.3">
      <c r="A6" s="49">
        <v>2020</v>
      </c>
      <c r="B6" s="9">
        <f>'For Hire Raw Data'!AK129</f>
        <v>1547767</v>
      </c>
      <c r="C6" s="1"/>
      <c r="D6" s="9">
        <f>'For Hire Raw Data'!AV129</f>
        <v>337725</v>
      </c>
      <c r="E6" s="1"/>
      <c r="F6" s="9">
        <f>'For Hire Raw Data'!BG129</f>
        <v>930530</v>
      </c>
      <c r="G6" s="1"/>
      <c r="H6" s="86">
        <f>'For Hire Raw Data'!Z129</f>
        <v>280646677</v>
      </c>
      <c r="K6" s="49">
        <v>2022</v>
      </c>
      <c r="L6" s="43">
        <f>B10</f>
        <v>1694863</v>
      </c>
      <c r="M6" s="36">
        <f>D10</f>
        <v>472353</v>
      </c>
      <c r="N6" s="66">
        <f>F10</f>
        <v>1139783</v>
      </c>
      <c r="O6" s="1"/>
      <c r="P6" s="49">
        <v>2022</v>
      </c>
      <c r="Q6" s="88">
        <f>H10</f>
        <v>271317820</v>
      </c>
      <c r="T6" s="1" t="s">
        <v>95</v>
      </c>
      <c r="U6" s="1">
        <f>COUNTIF('For Hire Raw Data'!$P$3:$P$125, "FL")</f>
        <v>5</v>
      </c>
      <c r="V6" s="31">
        <f t="shared" si="0"/>
        <v>0.1</v>
      </c>
      <c r="W6" s="1" t="s">
        <v>527</v>
      </c>
    </row>
    <row r="7" spans="1:23" x14ac:dyDescent="0.3">
      <c r="A7" s="49"/>
      <c r="B7" s="9"/>
      <c r="C7" s="65">
        <f>'For Hire Raw Data'!AJ129</f>
        <v>2.8793093534104308E-2</v>
      </c>
      <c r="D7" s="9"/>
      <c r="E7" s="65">
        <f>'For Hire Raw Data'!AU129</f>
        <v>0.32109852690798735</v>
      </c>
      <c r="F7" s="9"/>
      <c r="G7" s="65">
        <f>'For Hire Raw Data'!BF129</f>
        <v>0.1185184787164304</v>
      </c>
      <c r="H7" s="86"/>
      <c r="I7" s="65">
        <f>'For Hire Raw Data'!Y129</f>
        <v>7.702551204623731E-2</v>
      </c>
      <c r="K7" s="49">
        <v>2023</v>
      </c>
      <c r="L7" s="43">
        <f>B12</f>
        <v>1689855</v>
      </c>
      <c r="M7" s="36">
        <f>D12</f>
        <v>418584</v>
      </c>
      <c r="N7" s="66">
        <f>F12</f>
        <v>1443290</v>
      </c>
      <c r="O7" s="1"/>
      <c r="P7" s="49">
        <v>2023</v>
      </c>
      <c r="Q7" s="88">
        <f>H12</f>
        <v>379922974</v>
      </c>
      <c r="T7" s="1" t="s">
        <v>85</v>
      </c>
      <c r="U7" s="1">
        <f>COUNTIF('For Hire Raw Data'!$P$3:$P$125, "GA")</f>
        <v>4</v>
      </c>
      <c r="V7" s="31">
        <f t="shared" si="0"/>
        <v>0.08</v>
      </c>
      <c r="W7" s="1" t="s">
        <v>527</v>
      </c>
    </row>
    <row r="8" spans="1:23" x14ac:dyDescent="0.3">
      <c r="A8" s="49">
        <v>2021</v>
      </c>
      <c r="B8" s="9">
        <f>'For Hire Raw Data'!AI129</f>
        <v>1592332</v>
      </c>
      <c r="C8" s="1"/>
      <c r="D8" s="9">
        <f>'For Hire Raw Data'!AT129</f>
        <v>446168</v>
      </c>
      <c r="E8" s="1"/>
      <c r="F8" s="9">
        <f>'For Hire Raw Data'!BE129</f>
        <v>1040815</v>
      </c>
      <c r="G8" s="1"/>
      <c r="H8" s="86">
        <f>'For Hire Raw Data'!X129</f>
        <v>302263631</v>
      </c>
      <c r="K8" s="49">
        <v>2030</v>
      </c>
      <c r="L8" s="78">
        <f>B51</f>
        <v>2286243.3319517723</v>
      </c>
      <c r="M8" s="89">
        <f>C51</f>
        <v>702721.16483524896</v>
      </c>
      <c r="N8" s="90">
        <f>D51</f>
        <v>1939126.9585269694</v>
      </c>
      <c r="P8" s="49">
        <v>2030</v>
      </c>
      <c r="Q8" s="86">
        <f>E51</f>
        <v>438491346.22367305</v>
      </c>
      <c r="T8" s="1" t="s">
        <v>409</v>
      </c>
      <c r="U8" s="1">
        <f>COUNTIF('For Hire Raw Data'!$P$3:$P$125, "IL")</f>
        <v>7</v>
      </c>
      <c r="V8" s="31">
        <f t="shared" si="0"/>
        <v>0.14000000000000001</v>
      </c>
      <c r="W8" s="1" t="s">
        <v>529</v>
      </c>
    </row>
    <row r="9" spans="1:23" x14ac:dyDescent="0.3">
      <c r="A9" s="49"/>
      <c r="B9" s="9"/>
      <c r="C9" s="65">
        <f>'For Hire Raw Data'!AH129</f>
        <v>6.4390466309789618E-2</v>
      </c>
      <c r="D9" s="9"/>
      <c r="E9" s="65">
        <f>'For Hire Raw Data'!AS129</f>
        <v>5.8688655394380618E-2</v>
      </c>
      <c r="F9" s="9"/>
      <c r="G9" s="65">
        <f>'For Hire Raw Data'!BD129</f>
        <v>9.5087023150127514E-2</v>
      </c>
      <c r="H9" s="86"/>
      <c r="I9" s="65">
        <f>'For Hire Raw Data'!W129</f>
        <v>-0.10238020001817549</v>
      </c>
      <c r="T9" s="1" t="s">
        <v>271</v>
      </c>
      <c r="U9" s="1">
        <f>COUNTIF('For Hire Raw Data'!$P$3:$P$125, "KS")</f>
        <v>2</v>
      </c>
      <c r="V9" s="31">
        <f t="shared" si="0"/>
        <v>0.04</v>
      </c>
      <c r="W9" s="1" t="s">
        <v>529</v>
      </c>
    </row>
    <row r="10" spans="1:23" x14ac:dyDescent="0.3">
      <c r="A10" s="49">
        <v>2022</v>
      </c>
      <c r="B10" s="9">
        <f>'For Hire Raw Data'!AG129</f>
        <v>1694863</v>
      </c>
      <c r="C10" s="1"/>
      <c r="D10" s="9">
        <f>'For Hire Raw Data'!AR129</f>
        <v>472353</v>
      </c>
      <c r="E10" s="1"/>
      <c r="F10" s="9">
        <f>'For Hire Raw Data'!BC129</f>
        <v>1139783</v>
      </c>
      <c r="G10" s="1"/>
      <c r="H10" s="86">
        <f>'For Hire Raw Data'!V129</f>
        <v>271317820</v>
      </c>
      <c r="T10" s="1" t="s">
        <v>199</v>
      </c>
      <c r="U10" s="1">
        <f>COUNTIF('For Hire Raw Data'!$P$3:$P$125, "MD")</f>
        <v>1</v>
      </c>
      <c r="V10" s="31">
        <f t="shared" si="0"/>
        <v>0.02</v>
      </c>
      <c r="W10" s="1" t="s">
        <v>527</v>
      </c>
    </row>
    <row r="11" spans="1:23" x14ac:dyDescent="0.3">
      <c r="A11" s="49"/>
      <c r="B11" s="9"/>
      <c r="C11" s="65">
        <f>'For Hire Raw Data'!AF129</f>
        <v>-2.9548110968261598E-3</v>
      </c>
      <c r="D11" s="9"/>
      <c r="E11" s="65">
        <f>'For Hire Raw Data'!AQ129</f>
        <v>-0.11383223987145208</v>
      </c>
      <c r="F11" s="9"/>
      <c r="G11" s="65">
        <f>'For Hire Raw Data'!BB129</f>
        <v>0.26628489809025058</v>
      </c>
      <c r="H11" s="86"/>
      <c r="I11" s="65">
        <f>'For Hire Raw Data'!U129</f>
        <v>0.40028758155288147</v>
      </c>
      <c r="T11" s="1" t="s">
        <v>90</v>
      </c>
      <c r="U11" s="1">
        <f>COUNTIF('For Hire Raw Data'!$P$3:$P$125, "MA")</f>
        <v>1</v>
      </c>
      <c r="V11" s="31">
        <f t="shared" si="0"/>
        <v>0.02</v>
      </c>
      <c r="W11" s="1" t="s">
        <v>528</v>
      </c>
    </row>
    <row r="12" spans="1:23" x14ac:dyDescent="0.3">
      <c r="A12" s="49">
        <v>2023</v>
      </c>
      <c r="B12" s="9">
        <f>'For Hire Raw Data'!AE129</f>
        <v>1689855</v>
      </c>
      <c r="C12" s="1"/>
      <c r="D12" s="9">
        <f>'For Hire Raw Data'!AP129</f>
        <v>418584</v>
      </c>
      <c r="E12" s="1"/>
      <c r="F12" s="9">
        <f>'For Hire Raw Data'!BA129</f>
        <v>1443290</v>
      </c>
      <c r="G12" s="1"/>
      <c r="H12" s="86">
        <f>'For Hire Raw Data'!T129</f>
        <v>379922974</v>
      </c>
      <c r="T12" s="1" t="s">
        <v>81</v>
      </c>
      <c r="U12" s="1">
        <f>COUNTIF('For Hire Raw Data'!$P$3:$P$125, "MI")</f>
        <v>6</v>
      </c>
      <c r="V12" s="31">
        <f t="shared" si="0"/>
        <v>0.12</v>
      </c>
      <c r="W12" s="1" t="s">
        <v>529</v>
      </c>
    </row>
    <row r="13" spans="1:23" x14ac:dyDescent="0.3">
      <c r="A13" s="1"/>
      <c r="B13" s="9"/>
      <c r="C13" s="1"/>
      <c r="D13" s="9"/>
      <c r="E13" s="1"/>
      <c r="F13" s="9"/>
      <c r="G13" s="1"/>
      <c r="H13" s="7"/>
      <c r="T13" s="1" t="s">
        <v>88</v>
      </c>
      <c r="U13" s="1">
        <f>COUNTIF('For Hire Raw Data'!$P$3:$P$125, "MN")</f>
        <v>3</v>
      </c>
      <c r="V13" s="31">
        <f t="shared" si="0"/>
        <v>0.06</v>
      </c>
      <c r="W13" s="1" t="s">
        <v>529</v>
      </c>
    </row>
    <row r="14" spans="1:23" x14ac:dyDescent="0.3">
      <c r="A14" s="49" t="s">
        <v>12</v>
      </c>
      <c r="T14" s="1" t="s">
        <v>74</v>
      </c>
      <c r="U14" s="1">
        <f>COUNTIF('For Hire Raw Data'!$P$3:$P$125, "NY")</f>
        <v>3</v>
      </c>
      <c r="V14" s="31">
        <f t="shared" si="0"/>
        <v>0.06</v>
      </c>
      <c r="W14" s="1" t="s">
        <v>528</v>
      </c>
    </row>
    <row r="15" spans="1:23" x14ac:dyDescent="0.3">
      <c r="T15" s="1" t="s">
        <v>202</v>
      </c>
      <c r="U15" s="1">
        <f>COUNTIF('For Hire Raw Data'!$P$3:$P$125, "NC")</f>
        <v>3</v>
      </c>
      <c r="V15" s="31">
        <f t="shared" si="0"/>
        <v>0.06</v>
      </c>
      <c r="W15" s="1" t="s">
        <v>527</v>
      </c>
    </row>
    <row r="16" spans="1:23" x14ac:dyDescent="0.3">
      <c r="T16" s="1" t="s">
        <v>87</v>
      </c>
      <c r="U16" s="1">
        <f>COUNTIF('For Hire Raw Data'!$P$3:$P$125, "OH")</f>
        <v>4</v>
      </c>
      <c r="V16" s="31">
        <f t="shared" si="0"/>
        <v>0.08</v>
      </c>
      <c r="W16" s="1" t="s">
        <v>529</v>
      </c>
    </row>
    <row r="17" spans="20:25" x14ac:dyDescent="0.3">
      <c r="T17" s="1" t="s">
        <v>91</v>
      </c>
      <c r="U17" s="1">
        <f>COUNTIF('For Hire Raw Data'!$P$3:$P$125, "OK")</f>
        <v>4</v>
      </c>
      <c r="V17" s="31">
        <f t="shared" si="0"/>
        <v>0.08</v>
      </c>
      <c r="W17" s="1" t="s">
        <v>527</v>
      </c>
    </row>
    <row r="18" spans="20:25" x14ac:dyDescent="0.3">
      <c r="T18" s="1" t="s">
        <v>97</v>
      </c>
      <c r="U18" s="1">
        <f>COUNTIF('For Hire Raw Data'!$P$3:$P$125, "PA")</f>
        <v>8</v>
      </c>
      <c r="V18" s="31">
        <f t="shared" si="0"/>
        <v>0.16</v>
      </c>
      <c r="W18" s="1" t="s">
        <v>528</v>
      </c>
    </row>
    <row r="19" spans="20:25" x14ac:dyDescent="0.3">
      <c r="T19" s="1" t="s">
        <v>82</v>
      </c>
      <c r="U19" s="1">
        <f>COUNTIF('For Hire Raw Data'!$P$3:$P$125, "SC")</f>
        <v>1</v>
      </c>
      <c r="V19" s="31">
        <f t="shared" si="0"/>
        <v>0.02</v>
      </c>
      <c r="W19" s="1" t="s">
        <v>527</v>
      </c>
    </row>
    <row r="20" spans="20:25" x14ac:dyDescent="0.3">
      <c r="T20" s="1" t="s">
        <v>79</v>
      </c>
      <c r="U20" s="1">
        <f>COUNTIF('For Hire Raw Data'!$P$3:$P$125, "TN")</f>
        <v>6</v>
      </c>
      <c r="V20" s="31">
        <f t="shared" si="0"/>
        <v>0.12</v>
      </c>
      <c r="W20" s="1" t="s">
        <v>527</v>
      </c>
    </row>
    <row r="21" spans="20:25" x14ac:dyDescent="0.3">
      <c r="T21" s="1" t="s">
        <v>76</v>
      </c>
      <c r="U21" s="1">
        <f>COUNTIF('For Hire Raw Data'!$P$3:$P$125, "TX")</f>
        <v>7</v>
      </c>
      <c r="V21" s="31">
        <f t="shared" si="0"/>
        <v>0.14000000000000001</v>
      </c>
      <c r="W21" s="1" t="s">
        <v>527</v>
      </c>
    </row>
    <row r="22" spans="20:25" x14ac:dyDescent="0.3">
      <c r="T22" s="1" t="s">
        <v>94</v>
      </c>
      <c r="U22" s="1">
        <f>COUNTIF('For Hire Raw Data'!$P$3:$P$125, "UT")</f>
        <v>2</v>
      </c>
      <c r="V22" s="31">
        <f t="shared" si="0"/>
        <v>0.04</v>
      </c>
      <c r="W22" s="1" t="s">
        <v>526</v>
      </c>
    </row>
    <row r="23" spans="20:25" x14ac:dyDescent="0.3">
      <c r="T23" s="1" t="s">
        <v>78</v>
      </c>
      <c r="U23" s="1">
        <f>COUNTIF('For Hire Raw Data'!$P$3:$P$125, "VA")</f>
        <v>2</v>
      </c>
      <c r="V23" s="31">
        <f t="shared" si="0"/>
        <v>0.04</v>
      </c>
      <c r="W23" s="1" t="s">
        <v>527</v>
      </c>
    </row>
    <row r="24" spans="20:25" x14ac:dyDescent="0.3">
      <c r="T24" s="1" t="s">
        <v>83</v>
      </c>
      <c r="U24" s="1">
        <f>COUNTIF('For Hire Raw Data'!$P$3:$P$125, "WA")</f>
        <v>2</v>
      </c>
      <c r="V24" s="31">
        <f t="shared" si="0"/>
        <v>0.04</v>
      </c>
      <c r="W24" s="1" t="s">
        <v>526</v>
      </c>
    </row>
    <row r="25" spans="20:25" x14ac:dyDescent="0.3">
      <c r="T25" s="1" t="s">
        <v>86</v>
      </c>
      <c r="U25" s="1">
        <f>COUNTIF('For Hire Raw Data'!$P$3:$P$125, "WI")</f>
        <v>4</v>
      </c>
      <c r="V25" s="31">
        <f t="shared" si="0"/>
        <v>0.08</v>
      </c>
      <c r="W25" s="1" t="s">
        <v>529</v>
      </c>
    </row>
    <row r="26" spans="20:25" x14ac:dyDescent="0.3">
      <c r="T26" s="1" t="s">
        <v>466</v>
      </c>
      <c r="U26" s="1">
        <f>COUNTIF('For Hire Raw Data'!$P$3:$P$125, "NM")</f>
        <v>1</v>
      </c>
      <c r="V26" s="31">
        <f t="shared" si="0"/>
        <v>0.02</v>
      </c>
      <c r="W26" s="1" t="s">
        <v>526</v>
      </c>
    </row>
    <row r="27" spans="20:25" x14ac:dyDescent="0.3">
      <c r="T27" s="1" t="s">
        <v>414</v>
      </c>
      <c r="U27" s="1">
        <f>COUNTIF('For Hire Raw Data'!$P$3:$P$125, "NE")</f>
        <v>1</v>
      </c>
      <c r="V27" s="31">
        <f t="shared" si="0"/>
        <v>0.02</v>
      </c>
      <c r="W27" s="1" t="s">
        <v>529</v>
      </c>
      <c r="X27" s="99" t="s">
        <v>531</v>
      </c>
      <c r="Y27" s="99"/>
    </row>
    <row r="28" spans="20:25" x14ac:dyDescent="0.3">
      <c r="T28" s="1" t="s">
        <v>515</v>
      </c>
      <c r="U28" s="1">
        <f>COUNTIF('For Hire Raw Data'!$P$3:$P$125, "NV")</f>
        <v>1</v>
      </c>
      <c r="V28" s="31">
        <f>U28/50</f>
        <v>0.02</v>
      </c>
      <c r="W28" s="1" t="s">
        <v>526</v>
      </c>
      <c r="X28" s="53" t="s">
        <v>530</v>
      </c>
      <c r="Y28" s="48" t="s">
        <v>531</v>
      </c>
    </row>
    <row r="29" spans="20:25" x14ac:dyDescent="0.3">
      <c r="T29" s="1" t="s">
        <v>433</v>
      </c>
      <c r="U29" s="1">
        <f>COUNTIF('For Hire Raw Data'!$P$3:$P$125, "AL")</f>
        <v>3</v>
      </c>
      <c r="V29" s="31">
        <f t="shared" si="0"/>
        <v>0.06</v>
      </c>
      <c r="W29" s="1" t="s">
        <v>527</v>
      </c>
      <c r="X29" s="1" t="s">
        <v>526</v>
      </c>
      <c r="Y29" s="9">
        <f>COUNTIF($W$2:$W$34, "West")</f>
        <v>8</v>
      </c>
    </row>
    <row r="30" spans="20:25" x14ac:dyDescent="0.3">
      <c r="T30" s="1" t="s">
        <v>411</v>
      </c>
      <c r="U30" s="1">
        <f>COUNTIF('For Hire Raw Data'!$P$3:$P$125, "LA")</f>
        <v>2</v>
      </c>
      <c r="V30" s="31">
        <f t="shared" si="0"/>
        <v>0.04</v>
      </c>
      <c r="W30" s="1" t="s">
        <v>526</v>
      </c>
      <c r="X30" s="1" t="s">
        <v>527</v>
      </c>
      <c r="Y30" s="9">
        <f>COUNTIF($W$2:$W$34, "South")</f>
        <v>12</v>
      </c>
    </row>
    <row r="31" spans="20:25" x14ac:dyDescent="0.3">
      <c r="T31" s="1" t="s">
        <v>460</v>
      </c>
      <c r="U31" s="1">
        <f>COUNTIF('For Hire Raw Data'!$P$3:$P$125, "KY")</f>
        <v>2</v>
      </c>
      <c r="V31" s="31">
        <f t="shared" si="0"/>
        <v>0.04</v>
      </c>
      <c r="W31" s="1" t="s">
        <v>527</v>
      </c>
      <c r="X31" s="1" t="s">
        <v>529</v>
      </c>
      <c r="Y31" s="9">
        <f>COUNTIF($W$2:$W$34, "Midwest")</f>
        <v>9</v>
      </c>
    </row>
    <row r="32" spans="20:25" x14ac:dyDescent="0.3">
      <c r="T32" s="1" t="s">
        <v>446</v>
      </c>
      <c r="U32" s="1">
        <f>COUNTIF('For Hire Raw Data'!$P$3:$P$125, "MS")</f>
        <v>1</v>
      </c>
      <c r="V32" s="31">
        <f t="shared" si="0"/>
        <v>0.02</v>
      </c>
      <c r="W32" s="1" t="s">
        <v>527</v>
      </c>
      <c r="X32" s="1" t="s">
        <v>528</v>
      </c>
      <c r="Y32" s="9">
        <f>COUNTIF($W$2:$W$34, "Northeast")</f>
        <v>4</v>
      </c>
    </row>
    <row r="33" spans="1:23" x14ac:dyDescent="0.3">
      <c r="T33" s="1" t="s">
        <v>437</v>
      </c>
      <c r="U33" s="1">
        <f>COUNTIF('For Hire Raw Data'!$P$3:$P$125, "IA")</f>
        <v>4</v>
      </c>
      <c r="V33" s="31">
        <f t="shared" si="0"/>
        <v>0.08</v>
      </c>
      <c r="W33" s="1" t="s">
        <v>529</v>
      </c>
    </row>
    <row r="34" spans="1:23" x14ac:dyDescent="0.3">
      <c r="T34" s="1" t="s">
        <v>443</v>
      </c>
      <c r="U34" s="1">
        <f>COUNTIF('For Hire Raw Data'!$P$3:$P$125, "IN")</f>
        <v>1</v>
      </c>
      <c r="V34" s="31">
        <f t="shared" si="0"/>
        <v>0.02</v>
      </c>
      <c r="W34" s="1" t="s">
        <v>529</v>
      </c>
    </row>
    <row r="35" spans="1:23" x14ac:dyDescent="0.3">
      <c r="T35" s="1" t="s">
        <v>525</v>
      </c>
      <c r="U35" s="1">
        <f>COUNTIF('For Hire Raw Data'!$P$3:$P$125, "CDN")</f>
        <v>10</v>
      </c>
    </row>
    <row r="37" spans="1:23" x14ac:dyDescent="0.3">
      <c r="T37" s="1" t="s">
        <v>98</v>
      </c>
      <c r="U37" s="1">
        <f>COUNTIF('For Hire Raw Data'!$P$3:$P$125, "CO")</f>
        <v>0</v>
      </c>
      <c r="V37" s="31">
        <f t="shared" ref="V37:V53" si="1">U37/50</f>
        <v>0</v>
      </c>
    </row>
    <row r="38" spans="1:23" x14ac:dyDescent="0.3">
      <c r="T38" s="1" t="s">
        <v>92</v>
      </c>
      <c r="U38" s="1">
        <f>COUNTIF('For Hire Raw Data'!$P$3:$P$125, "ID")</f>
        <v>0</v>
      </c>
      <c r="V38" s="31">
        <f t="shared" si="1"/>
        <v>0</v>
      </c>
    </row>
    <row r="39" spans="1:23" x14ac:dyDescent="0.3">
      <c r="T39" s="1" t="s">
        <v>93</v>
      </c>
      <c r="U39" s="1">
        <f>COUNTIF('For Hire Raw Data'!$P$3:$P$125, "AZMO")</f>
        <v>0</v>
      </c>
      <c r="V39" s="31">
        <f t="shared" si="1"/>
        <v>0</v>
      </c>
    </row>
    <row r="40" spans="1:23" x14ac:dyDescent="0.3">
      <c r="T40" s="1" t="s">
        <v>99</v>
      </c>
      <c r="U40" s="1">
        <f>COUNTIF('For Hire Raw Data'!$P$3:$P$125, "NH")</f>
        <v>0</v>
      </c>
      <c r="V40" s="31">
        <f t="shared" si="1"/>
        <v>0</v>
      </c>
    </row>
    <row r="41" spans="1:23" x14ac:dyDescent="0.3">
      <c r="T41" s="1" t="s">
        <v>100</v>
      </c>
      <c r="U41" s="1">
        <f>COUNTIF('For Hire Raw Data'!$P$3:$P$125, "AZNJ")</f>
        <v>0</v>
      </c>
      <c r="V41" s="31">
        <f t="shared" si="1"/>
        <v>0</v>
      </c>
    </row>
    <row r="42" spans="1:23" x14ac:dyDescent="0.3">
      <c r="A42" s="1"/>
      <c r="B42" s="1" t="s">
        <v>259</v>
      </c>
      <c r="C42" s="1" t="s">
        <v>2</v>
      </c>
      <c r="D42" s="1" t="s">
        <v>3</v>
      </c>
      <c r="E42" s="1" t="s">
        <v>274</v>
      </c>
      <c r="T42" s="1" t="s">
        <v>101</v>
      </c>
      <c r="U42" s="1">
        <f>COUNTIF('For Hire Raw Data'!$P$3:$P$125, "ND")</f>
        <v>0</v>
      </c>
      <c r="V42" s="31">
        <f t="shared" si="1"/>
        <v>0</v>
      </c>
    </row>
    <row r="43" spans="1:23" x14ac:dyDescent="0.3">
      <c r="A43" s="82" t="s">
        <v>543</v>
      </c>
      <c r="B43" s="81">
        <f>AVERAGE(C3:C9)</f>
        <v>4.4126906131898791E-2</v>
      </c>
      <c r="C43" s="81">
        <f>AVERAGE(E3:E9)</f>
        <v>7.6819510416951842E-2</v>
      </c>
      <c r="D43" s="81">
        <f>AVERAGE(G3:G9)</f>
        <v>4.3090057770721002E-2</v>
      </c>
      <c r="E43" s="81">
        <f>AVERAGE(I3:I9)</f>
        <v>2.0692837554591448E-2</v>
      </c>
      <c r="T43" s="1" t="s">
        <v>194</v>
      </c>
      <c r="U43" s="1">
        <f>COUNTIF('For Hire Raw Data'!$P$3:$P$125, "OR")</f>
        <v>0</v>
      </c>
      <c r="V43" s="31">
        <f t="shared" si="1"/>
        <v>0</v>
      </c>
    </row>
    <row r="44" spans="1:23" x14ac:dyDescent="0.3">
      <c r="A44" s="83">
        <v>2023</v>
      </c>
      <c r="B44" s="16">
        <f>B12</f>
        <v>1689855</v>
      </c>
      <c r="C44" s="16">
        <f>D12</f>
        <v>418584</v>
      </c>
      <c r="D44" s="1">
        <f>F12</f>
        <v>1443290</v>
      </c>
      <c r="E44" s="80">
        <f>H12</f>
        <v>379922974</v>
      </c>
      <c r="T44" s="1" t="s">
        <v>84</v>
      </c>
      <c r="U44" s="1">
        <f>COUNTIF('For Hire Raw Data'!$P$3:$P$125, "RI")</f>
        <v>0</v>
      </c>
      <c r="V44" s="31">
        <f t="shared" si="1"/>
        <v>0</v>
      </c>
    </row>
    <row r="45" spans="1:23" x14ac:dyDescent="0.3">
      <c r="A45" s="83">
        <v>2024</v>
      </c>
      <c r="B45" s="16">
        <f>B44*$B$43+B44</f>
        <v>1764423.0729615199</v>
      </c>
      <c r="C45" s="16">
        <f>C44*$C$43+C44</f>
        <v>450739.41794836934</v>
      </c>
      <c r="D45" s="16">
        <f>D44*$D$43+D44</f>
        <v>1505481.449479904</v>
      </c>
      <c r="E45" s="80">
        <f>E44*$E$43+E44</f>
        <v>387784658.38423926</v>
      </c>
      <c r="T45" s="1" t="s">
        <v>510</v>
      </c>
      <c r="U45" s="1">
        <f>COUNTIF('For Hire Raw Data'!$P$3:$P$125, "AK")</f>
        <v>0</v>
      </c>
      <c r="V45" s="31">
        <f t="shared" si="1"/>
        <v>0</v>
      </c>
    </row>
    <row r="46" spans="1:23" x14ac:dyDescent="0.3">
      <c r="A46" s="83">
        <v>2025</v>
      </c>
      <c r="B46" s="16">
        <f t="shared" ref="B46:B51" si="2">B45*$B$43+B45</f>
        <v>1842281.6042790494</v>
      </c>
      <c r="C46" s="16">
        <f t="shared" ref="C46:C51" si="3">C45*$C$43+C45</f>
        <v>485364.99936078489</v>
      </c>
      <c r="D46" s="16">
        <f t="shared" ref="D46:D51" si="4">D45*$D$43+D45</f>
        <v>1570352.7321107418</v>
      </c>
      <c r="E46" s="80">
        <f t="shared" ref="E46:E51" si="5">E45*$E$43+E45</f>
        <v>395809023.32634705</v>
      </c>
      <c r="T46" s="1" t="s">
        <v>519</v>
      </c>
      <c r="U46" s="1">
        <f>COUNTIF('For Hire Raw Data'!$P$3:$P$125, "WY")</f>
        <v>0</v>
      </c>
      <c r="V46" s="31">
        <f t="shared" si="1"/>
        <v>0</v>
      </c>
    </row>
    <row r="47" spans="1:23" x14ac:dyDescent="0.3">
      <c r="A47" s="83">
        <v>2026</v>
      </c>
      <c r="B47" s="16">
        <f t="shared" si="2"/>
        <v>1923575.7916995951</v>
      </c>
      <c r="C47" s="16">
        <f t="shared" si="3"/>
        <v>522650.50098520453</v>
      </c>
      <c r="D47" s="16">
        <f t="shared" si="4"/>
        <v>1638019.3220578032</v>
      </c>
      <c r="E47" s="80">
        <f t="shared" si="5"/>
        <v>403999435.14868063</v>
      </c>
      <c r="T47" s="1" t="s">
        <v>518</v>
      </c>
      <c r="U47" s="1">
        <f>COUNTIF('For Hire Raw Data'!$P$3:$P$125, "WV")</f>
        <v>0</v>
      </c>
      <c r="V47" s="31">
        <f t="shared" si="1"/>
        <v>0</v>
      </c>
    </row>
    <row r="48" spans="1:23" x14ac:dyDescent="0.3">
      <c r="A48" s="83">
        <v>2027</v>
      </c>
      <c r="B48" s="16">
        <f t="shared" si="2"/>
        <v>2008457.240097516</v>
      </c>
      <c r="C48" s="16">
        <f t="shared" si="3"/>
        <v>562800.25659006252</v>
      </c>
      <c r="D48" s="16">
        <f t="shared" si="4"/>
        <v>1708601.6692748312</v>
      </c>
      <c r="E48" s="80">
        <f t="shared" si="5"/>
        <v>412359329.83235896</v>
      </c>
      <c r="T48" s="1" t="s">
        <v>517</v>
      </c>
      <c r="U48" s="1">
        <f>COUNTIF('For Hire Raw Data'!$P$3:$P$125, "VT")</f>
        <v>0</v>
      </c>
      <c r="V48" s="31">
        <f t="shared" si="1"/>
        <v>0</v>
      </c>
    </row>
    <row r="49" spans="1:22" x14ac:dyDescent="0.3">
      <c r="A49" s="83">
        <v>2028</v>
      </c>
      <c r="B49" s="16">
        <f t="shared" si="2"/>
        <v>2097084.2442012315</v>
      </c>
      <c r="C49" s="16">
        <f t="shared" si="3"/>
        <v>606034.29676384595</v>
      </c>
      <c r="D49" s="16">
        <f t="shared" si="4"/>
        <v>1782225.4139110339</v>
      </c>
      <c r="E49" s="80">
        <f t="shared" si="5"/>
        <v>420892214.45870018</v>
      </c>
      <c r="T49" s="1" t="s">
        <v>516</v>
      </c>
      <c r="U49" s="1">
        <f>COUNTIF('For Hire Raw Data'!$P$3:$P$125, "SD")</f>
        <v>0</v>
      </c>
      <c r="V49" s="31">
        <f t="shared" si="1"/>
        <v>0</v>
      </c>
    </row>
    <row r="50" spans="1:22" x14ac:dyDescent="0.3">
      <c r="A50" s="83">
        <v>2029</v>
      </c>
      <c r="B50" s="16">
        <f t="shared" si="2"/>
        <v>2189622.0837957831</v>
      </c>
      <c r="C50" s="16">
        <f t="shared" si="3"/>
        <v>652589.55473712634</v>
      </c>
      <c r="D50" s="16">
        <f t="shared" si="4"/>
        <v>1859021.6099569076</v>
      </c>
      <c r="E50" s="80">
        <f t="shared" si="5"/>
        <v>429601668.68048632</v>
      </c>
      <c r="T50" s="1" t="s">
        <v>514</v>
      </c>
      <c r="U50" s="1">
        <f>COUNTIF('For Hire Raw Data'!$P$3:$P$125, "MT")</f>
        <v>0</v>
      </c>
      <c r="V50" s="31">
        <f t="shared" si="1"/>
        <v>0</v>
      </c>
    </row>
    <row r="51" spans="1:22" x14ac:dyDescent="0.3">
      <c r="A51" s="83">
        <v>2030</v>
      </c>
      <c r="B51" s="16">
        <f t="shared" si="2"/>
        <v>2286243.3319517723</v>
      </c>
      <c r="C51" s="16">
        <f t="shared" si="3"/>
        <v>702721.16483524896</v>
      </c>
      <c r="D51" s="16">
        <f t="shared" si="4"/>
        <v>1939126.9585269694</v>
      </c>
      <c r="E51" s="80">
        <f t="shared" si="5"/>
        <v>438491346.22367305</v>
      </c>
      <c r="T51" s="1" t="s">
        <v>513</v>
      </c>
      <c r="U51" s="1">
        <f>COUNTIF('For Hire Raw Data'!$P$3:$P$125, "ME")</f>
        <v>0</v>
      </c>
      <c r="V51" s="31">
        <f t="shared" si="1"/>
        <v>0</v>
      </c>
    </row>
    <row r="52" spans="1:22" x14ac:dyDescent="0.3">
      <c r="T52" s="1" t="s">
        <v>511</v>
      </c>
      <c r="U52" s="1">
        <f>COUNTIF('For Hire Raw Data'!$P$3:$P$125, "DE")</f>
        <v>0</v>
      </c>
      <c r="V52" s="31">
        <f t="shared" si="1"/>
        <v>0</v>
      </c>
    </row>
    <row r="53" spans="1:22" x14ac:dyDescent="0.3">
      <c r="T53" s="1" t="s">
        <v>512</v>
      </c>
      <c r="U53" s="1">
        <f>COUNTIF('For Hire Raw Data'!$P$3:$P$125, "HI")</f>
        <v>0</v>
      </c>
      <c r="V53" s="31">
        <f t="shared" si="1"/>
        <v>0</v>
      </c>
    </row>
  </sheetData>
  <sheetProtection algorithmName="SHA-512" hashValue="bnm0YCstEyX4Dwv7nA2aF7aWVfGwa6BZTttBk5qbLN/l9y1G0nD0u2ugOEYUKaQ7OvpfnvRAc5H1DAZiUCplsw==" saltValue="FijvyQuXvf4HFz16xg+UCw==" spinCount="100000" sheet="1" objects="1" scenarios="1"/>
  <mergeCells count="1">
    <mergeCell ref="X27:Y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F230-2F59-468B-9868-ECB0E208800A}">
  <sheetPr codeName="Sheet4"/>
  <dimension ref="A1:AX132"/>
  <sheetViews>
    <sheetView zoomScale="70" zoomScaleNormal="70" workbookViewId="0">
      <pane ySplit="2" topLeftCell="A3" activePane="bottomLeft" state="frozen"/>
      <selection pane="bottomLeft" sqref="A1:I1"/>
    </sheetView>
  </sheetViews>
  <sheetFormatPr defaultRowHeight="14.4" x14ac:dyDescent="0.3"/>
  <cols>
    <col min="1" max="1" width="5.5546875" style="1" bestFit="1" customWidth="1"/>
    <col min="2" max="2" width="5.88671875" style="1" customWidth="1"/>
    <col min="3" max="3" width="5.5546875" style="1" bestFit="1" customWidth="1"/>
    <col min="4" max="4" width="5.77734375" style="1" customWidth="1"/>
    <col min="5" max="5" width="5.5546875" style="1" bestFit="1" customWidth="1"/>
    <col min="6" max="6" width="5.5546875" style="1" customWidth="1"/>
    <col min="7" max="7" width="5.5546875" style="1" bestFit="1" customWidth="1"/>
    <col min="8" max="8" width="5.77734375" style="1" customWidth="1"/>
    <col min="9" max="9" width="5.5546875" style="1" bestFit="1" customWidth="1"/>
    <col min="10" max="10" width="40.44140625" style="7" bestFit="1" customWidth="1"/>
    <col min="11" max="11" width="23.33203125" bestFit="1" customWidth="1"/>
    <col min="12" max="12" width="4.6640625" style="1" bestFit="1" customWidth="1"/>
    <col min="13" max="13" width="8.6640625" bestFit="1" customWidth="1"/>
    <col min="14" max="14" width="11.5546875" style="16" bestFit="1" customWidth="1"/>
    <col min="15" max="15" width="6.6640625" style="9" bestFit="1" customWidth="1"/>
    <col min="16" max="16" width="8.109375" style="1" bestFit="1" customWidth="1"/>
    <col min="17" max="17" width="6.6640625" style="1" bestFit="1" customWidth="1"/>
    <col min="18" max="18" width="6.109375" style="1" bestFit="1" customWidth="1"/>
    <col min="19" max="19" width="6.6640625" style="1" bestFit="1" customWidth="1"/>
    <col min="20" max="20" width="6.109375" style="1" bestFit="1" customWidth="1"/>
    <col min="21" max="21" width="6.6640625" style="1" bestFit="1" customWidth="1"/>
    <col min="22" max="22" width="6.6640625" style="9" bestFit="1" customWidth="1"/>
    <col min="23" max="23" width="8.109375" style="1" bestFit="1" customWidth="1"/>
    <col min="24" max="24" width="6.6640625" style="1" bestFit="1" customWidth="1"/>
    <col min="25" max="25" width="7.21875" style="1" bestFit="1" customWidth="1"/>
    <col min="26" max="26" width="6.6640625" style="1" bestFit="1" customWidth="1"/>
    <col min="27" max="27" width="6.109375" style="1" bestFit="1" customWidth="1"/>
    <col min="28" max="28" width="6.6640625" style="1" bestFit="1" customWidth="1"/>
    <col min="29" max="29" width="6.6640625" style="9" bestFit="1" customWidth="1"/>
    <col min="30" max="30" width="8.109375" style="1" bestFit="1" customWidth="1"/>
    <col min="31" max="31" width="6.6640625" style="1" bestFit="1" customWidth="1"/>
    <col min="32" max="32" width="6.6640625" style="1" customWidth="1"/>
    <col min="33" max="33" width="6.6640625" style="1" bestFit="1" customWidth="1"/>
    <col min="34" max="34" width="6.109375" style="1" bestFit="1" customWidth="1"/>
    <col min="35" max="35" width="6.6640625" style="1" bestFit="1" customWidth="1"/>
    <col min="36" max="36" width="5.5546875" style="9" bestFit="1" customWidth="1"/>
    <col min="37" max="37" width="8.109375" style="1" bestFit="1" customWidth="1"/>
    <col min="38" max="38" width="5.5546875" style="1" bestFit="1" customWidth="1"/>
    <col min="39" max="39" width="8.109375" style="1" bestFit="1" customWidth="1"/>
    <col min="40" max="40" width="5.5546875" style="1" bestFit="1" customWidth="1"/>
    <col min="41" max="41" width="8.109375" style="1" bestFit="1" customWidth="1"/>
    <col min="42" max="42" width="5.5546875" style="1" bestFit="1" customWidth="1"/>
    <col min="43" max="43" width="21.21875" style="9" bestFit="1" customWidth="1"/>
    <col min="44" max="47" width="21.21875" style="1" bestFit="1" customWidth="1"/>
    <col min="48" max="48" width="20.109375" style="1" bestFit="1" customWidth="1"/>
    <col min="49" max="49" width="21.21875" style="1" bestFit="1" customWidth="1"/>
    <col min="50" max="50" width="8.88671875" style="7"/>
  </cols>
  <sheetData>
    <row r="1" spans="1:50" s="20" customFormat="1" ht="28.8" customHeight="1" x14ac:dyDescent="0.3">
      <c r="A1" s="102" t="s">
        <v>254</v>
      </c>
      <c r="B1" s="102"/>
      <c r="C1" s="102"/>
      <c r="D1" s="102"/>
      <c r="E1" s="102"/>
      <c r="F1" s="102"/>
      <c r="G1" s="102"/>
      <c r="H1" s="102"/>
      <c r="I1" s="102"/>
      <c r="J1" s="103" t="s">
        <v>1</v>
      </c>
      <c r="K1" s="102"/>
      <c r="L1" s="102"/>
      <c r="M1" s="17" t="s">
        <v>265</v>
      </c>
      <c r="N1" s="18" t="s">
        <v>259</v>
      </c>
      <c r="O1" s="103" t="s">
        <v>2</v>
      </c>
      <c r="P1" s="102"/>
      <c r="Q1" s="102"/>
      <c r="R1" s="102"/>
      <c r="S1" s="102"/>
      <c r="T1" s="102"/>
      <c r="U1" s="102"/>
      <c r="V1" s="103" t="s">
        <v>3</v>
      </c>
      <c r="W1" s="102"/>
      <c r="X1" s="102"/>
      <c r="Y1" s="102"/>
      <c r="Z1" s="102"/>
      <c r="AA1" s="102"/>
      <c r="AB1" s="102"/>
      <c r="AC1" s="100" t="s">
        <v>4</v>
      </c>
      <c r="AD1" s="101"/>
      <c r="AE1" s="101"/>
      <c r="AF1" s="101"/>
      <c r="AG1" s="101"/>
      <c r="AH1" s="101"/>
      <c r="AI1" s="101"/>
      <c r="AJ1" s="100" t="s">
        <v>5</v>
      </c>
      <c r="AK1" s="101"/>
      <c r="AL1" s="101"/>
      <c r="AM1" s="101"/>
      <c r="AN1" s="101"/>
      <c r="AO1" s="101"/>
      <c r="AP1" s="101"/>
      <c r="AQ1" s="102" t="s">
        <v>6</v>
      </c>
      <c r="AR1" s="102"/>
      <c r="AS1" s="102"/>
      <c r="AT1" s="102"/>
      <c r="AU1" s="102"/>
      <c r="AV1" s="102"/>
      <c r="AW1" s="102"/>
      <c r="AX1" s="19"/>
    </row>
    <row r="2" spans="1:50" s="3" customFormat="1" ht="28.8" x14ac:dyDescent="0.3">
      <c r="A2" s="2" t="s">
        <v>0</v>
      </c>
      <c r="B2" s="4" t="s">
        <v>253</v>
      </c>
      <c r="C2" s="2" t="s">
        <v>22</v>
      </c>
      <c r="D2" s="4" t="s">
        <v>253</v>
      </c>
      <c r="E2" s="2" t="s">
        <v>205</v>
      </c>
      <c r="F2" s="4" t="s">
        <v>253</v>
      </c>
      <c r="G2" s="2" t="s">
        <v>221</v>
      </c>
      <c r="H2" s="4" t="s">
        <v>253</v>
      </c>
      <c r="I2" s="2" t="s">
        <v>222</v>
      </c>
      <c r="J2" s="8" t="s">
        <v>1</v>
      </c>
      <c r="K2" s="3" t="s">
        <v>10</v>
      </c>
      <c r="L2" s="5"/>
      <c r="N2" s="15">
        <v>2022</v>
      </c>
      <c r="O2" s="6">
        <v>2022</v>
      </c>
      <c r="P2" s="4" t="s">
        <v>253</v>
      </c>
      <c r="Q2" s="5">
        <v>2021</v>
      </c>
      <c r="R2" s="4" t="s">
        <v>253</v>
      </c>
      <c r="S2" s="5">
        <v>2019</v>
      </c>
      <c r="T2" s="4" t="s">
        <v>253</v>
      </c>
      <c r="U2" s="5">
        <v>2018</v>
      </c>
      <c r="V2" s="6">
        <v>2022</v>
      </c>
      <c r="W2" s="4" t="s">
        <v>253</v>
      </c>
      <c r="X2" s="5">
        <v>2021</v>
      </c>
      <c r="Y2" s="4" t="s">
        <v>253</v>
      </c>
      <c r="Z2" s="5">
        <v>2019</v>
      </c>
      <c r="AA2" s="4" t="s">
        <v>253</v>
      </c>
      <c r="AB2" s="5">
        <v>2018</v>
      </c>
      <c r="AC2" s="6">
        <v>2022</v>
      </c>
      <c r="AD2" s="4" t="s">
        <v>253</v>
      </c>
      <c r="AE2" s="5">
        <v>2021</v>
      </c>
      <c r="AF2" s="4" t="s">
        <v>253</v>
      </c>
      <c r="AG2" s="5">
        <v>2019</v>
      </c>
      <c r="AH2" s="4" t="s">
        <v>253</v>
      </c>
      <c r="AI2" s="5">
        <v>2018</v>
      </c>
      <c r="AJ2" s="6">
        <v>2022</v>
      </c>
      <c r="AK2" s="4" t="s">
        <v>253</v>
      </c>
      <c r="AL2" s="5">
        <v>2021</v>
      </c>
      <c r="AM2" s="4" t="s">
        <v>253</v>
      </c>
      <c r="AN2" s="5">
        <v>2019</v>
      </c>
      <c r="AO2" s="4" t="s">
        <v>253</v>
      </c>
      <c r="AP2" s="5">
        <v>2018</v>
      </c>
      <c r="AQ2" s="6">
        <v>2022</v>
      </c>
      <c r="AR2" s="4" t="s">
        <v>253</v>
      </c>
      <c r="AS2" s="5">
        <v>2021</v>
      </c>
      <c r="AT2" s="4" t="s">
        <v>253</v>
      </c>
      <c r="AU2" s="5">
        <v>2019</v>
      </c>
      <c r="AV2" s="4" t="s">
        <v>253</v>
      </c>
      <c r="AW2" s="5">
        <v>2018</v>
      </c>
      <c r="AX2" s="8"/>
    </row>
    <row r="3" spans="1:50" s="61" customFormat="1" x14ac:dyDescent="0.3">
      <c r="A3" s="59">
        <v>1</v>
      </c>
      <c r="B3" s="1">
        <f>C3-A3</f>
        <v>0</v>
      </c>
      <c r="C3" s="59">
        <v>1</v>
      </c>
      <c r="D3" s="1">
        <f>E3-C3</f>
        <v>0</v>
      </c>
      <c r="E3" s="59">
        <v>1</v>
      </c>
      <c r="F3" s="1">
        <f>G3-E3</f>
        <v>0</v>
      </c>
      <c r="G3" s="59">
        <v>1</v>
      </c>
      <c r="H3" s="1">
        <f>I3-G3</f>
        <v>0</v>
      </c>
      <c r="I3" s="59">
        <v>1</v>
      </c>
      <c r="J3" s="60" t="s">
        <v>7</v>
      </c>
      <c r="K3" s="61" t="s">
        <v>111</v>
      </c>
      <c r="L3" s="59" t="s">
        <v>74</v>
      </c>
      <c r="N3" s="62">
        <v>267000</v>
      </c>
      <c r="O3" s="63">
        <v>11079</v>
      </c>
      <c r="P3" s="59">
        <f>O3-Q3</f>
        <v>209</v>
      </c>
      <c r="Q3" s="59">
        <v>10870</v>
      </c>
      <c r="R3" s="59">
        <f>Q3-S3</f>
        <v>-380</v>
      </c>
      <c r="S3" s="59">
        <v>11250</v>
      </c>
      <c r="T3" s="59">
        <f>S3-U3</f>
        <v>150</v>
      </c>
      <c r="U3" s="59">
        <v>11100</v>
      </c>
      <c r="V3" s="63">
        <v>20105</v>
      </c>
      <c r="W3" s="1">
        <f>V3-X3</f>
        <v>675</v>
      </c>
      <c r="X3" s="59">
        <v>19430</v>
      </c>
      <c r="Y3" s="59">
        <f>X3-Z3</f>
        <v>1380</v>
      </c>
      <c r="Z3" s="59">
        <v>18050</v>
      </c>
      <c r="AA3" s="59">
        <f>Z3-AB3</f>
        <v>550</v>
      </c>
      <c r="AB3" s="59">
        <v>17500</v>
      </c>
      <c r="AC3" s="63">
        <v>16138</v>
      </c>
      <c r="AD3" s="59">
        <f>AC3-AE3</f>
        <v>1</v>
      </c>
      <c r="AE3" s="59">
        <v>16137</v>
      </c>
      <c r="AF3" s="59">
        <f>AE3-AG3</f>
        <v>-563</v>
      </c>
      <c r="AG3" s="59">
        <v>16700</v>
      </c>
      <c r="AH3" s="59">
        <f>AG3-AI3</f>
        <v>-3900</v>
      </c>
      <c r="AI3" s="59">
        <v>20600</v>
      </c>
      <c r="AJ3" s="63">
        <v>6682</v>
      </c>
      <c r="AK3" s="59">
        <f>AJ3-AL3</f>
        <v>2024</v>
      </c>
      <c r="AL3" s="59">
        <v>4658</v>
      </c>
      <c r="AM3" s="59">
        <f>AL3-AN3</f>
        <v>358</v>
      </c>
      <c r="AN3" s="59">
        <v>4300</v>
      </c>
      <c r="AO3" s="59">
        <f>AN3-AP3</f>
        <v>800</v>
      </c>
      <c r="AP3" s="59">
        <v>3500</v>
      </c>
      <c r="AQ3" s="10">
        <v>79500000000</v>
      </c>
      <c r="AR3" s="11">
        <f>AQ3-AS3</f>
        <v>9100000000</v>
      </c>
      <c r="AS3" s="11">
        <v>70400000000</v>
      </c>
      <c r="AT3" s="14">
        <f>AS3-AU3</f>
        <v>5700000000</v>
      </c>
      <c r="AU3" s="11">
        <v>64700000000</v>
      </c>
      <c r="AV3" s="14">
        <f>AU3-AW3</f>
        <v>1200000000</v>
      </c>
      <c r="AW3" s="11">
        <v>63500000000</v>
      </c>
      <c r="AX3" s="60"/>
    </row>
    <row r="4" spans="1:50" x14ac:dyDescent="0.3">
      <c r="A4" s="1">
        <v>2</v>
      </c>
      <c r="B4" s="1">
        <f t="shared" ref="B4:B67" si="0">C4-A4</f>
        <v>1</v>
      </c>
      <c r="C4" s="1">
        <v>3</v>
      </c>
      <c r="D4" s="1">
        <f t="shared" ref="D4:D67" si="1">E4-C4</f>
        <v>0</v>
      </c>
      <c r="E4" s="1">
        <v>3</v>
      </c>
      <c r="F4" s="1">
        <f t="shared" ref="F4:F67" si="2">G4-E4</f>
        <v>1</v>
      </c>
      <c r="G4" s="1">
        <v>4</v>
      </c>
      <c r="H4" s="1">
        <f t="shared" ref="H4:H67" si="3">I4-G4</f>
        <v>-1</v>
      </c>
      <c r="I4" s="1">
        <v>3</v>
      </c>
      <c r="J4" s="7" t="s">
        <v>8</v>
      </c>
      <c r="K4" t="s">
        <v>112</v>
      </c>
      <c r="L4" s="1" t="s">
        <v>75</v>
      </c>
      <c r="N4" s="16">
        <v>2300000</v>
      </c>
      <c r="O4" s="9">
        <v>9280</v>
      </c>
      <c r="P4" s="1">
        <f t="shared" ref="P4:P67" si="4">O4-Q4</f>
        <v>535</v>
      </c>
      <c r="Q4" s="1">
        <v>8745</v>
      </c>
      <c r="R4" s="1">
        <f t="shared" ref="R4:R67" si="5">Q4-S4</f>
        <v>2189</v>
      </c>
      <c r="S4" s="1">
        <v>6556</v>
      </c>
      <c r="T4" s="1">
        <f t="shared" ref="T4:T67" si="6">S4-U4</f>
        <v>84</v>
      </c>
      <c r="U4" s="1">
        <v>6472</v>
      </c>
      <c r="V4" s="9">
        <v>76361</v>
      </c>
      <c r="W4" s="1">
        <f t="shared" ref="W4:W67" si="7">V4-X4</f>
        <v>65768</v>
      </c>
      <c r="X4" s="1">
        <v>10593</v>
      </c>
      <c r="Y4" s="1">
        <f t="shared" ref="Y4:Y67" si="8">X4-Z4</f>
        <v>-53688</v>
      </c>
      <c r="Z4" s="1">
        <v>64281</v>
      </c>
      <c r="AA4" s="1">
        <f t="shared" ref="AA4:AA67" si="9">Z4-AB4</f>
        <v>2641</v>
      </c>
      <c r="AB4" s="1">
        <v>61640</v>
      </c>
      <c r="AC4" s="9">
        <v>25</v>
      </c>
      <c r="AD4" s="1">
        <f t="shared" ref="AD4:AD67" si="10">AC4-AE4</f>
        <v>0</v>
      </c>
      <c r="AE4" s="1">
        <v>25</v>
      </c>
      <c r="AF4" s="1">
        <f t="shared" ref="AF4:AF67" si="11">AE4-AG4</f>
        <v>-70</v>
      </c>
      <c r="AG4" s="1">
        <v>95</v>
      </c>
      <c r="AH4" s="1">
        <f t="shared" ref="AH4:AH67" si="12">AG4-AI4</f>
        <v>-50</v>
      </c>
      <c r="AI4" s="1">
        <v>145</v>
      </c>
      <c r="AK4" s="1" t="s">
        <v>12</v>
      </c>
      <c r="AM4" s="1" t="s">
        <v>12</v>
      </c>
      <c r="AN4" s="1">
        <v>175</v>
      </c>
      <c r="AO4" s="1" t="s">
        <v>12</v>
      </c>
      <c r="AQ4" s="12">
        <v>572800000000</v>
      </c>
      <c r="AR4" s="14">
        <f t="shared" ref="AR4:AR67" si="13">AQ4-AS4</f>
        <v>13600000000</v>
      </c>
      <c r="AS4" s="13">
        <v>559200000000</v>
      </c>
      <c r="AT4" s="14">
        <f t="shared" ref="AT4:AT67" si="14">AS4-AU4</f>
        <v>45200000000</v>
      </c>
      <c r="AU4" s="13">
        <v>514000000000</v>
      </c>
      <c r="AV4" s="14">
        <f t="shared" ref="AV4:AV67" si="15">AU4-AW4</f>
        <v>13700000000</v>
      </c>
      <c r="AW4" s="13">
        <v>500300000000</v>
      </c>
    </row>
    <row r="5" spans="1:50" x14ac:dyDescent="0.3">
      <c r="A5" s="1">
        <v>3</v>
      </c>
      <c r="B5" s="1">
        <f t="shared" si="0"/>
        <v>-1</v>
      </c>
      <c r="C5" s="1">
        <v>2</v>
      </c>
      <c r="D5" s="1">
        <f t="shared" si="1"/>
        <v>0</v>
      </c>
      <c r="E5" s="1">
        <v>2</v>
      </c>
      <c r="F5" s="1">
        <f t="shared" si="2"/>
        <v>0</v>
      </c>
      <c r="G5" s="1">
        <v>2</v>
      </c>
      <c r="H5" s="1">
        <f t="shared" si="3"/>
        <v>0</v>
      </c>
      <c r="I5" s="1">
        <v>2</v>
      </c>
      <c r="J5" s="7" t="s">
        <v>9</v>
      </c>
      <c r="K5" t="s">
        <v>267</v>
      </c>
      <c r="L5" s="1" t="s">
        <v>76</v>
      </c>
      <c r="N5" s="16">
        <v>34886</v>
      </c>
      <c r="O5" s="9">
        <v>8632</v>
      </c>
      <c r="P5" s="1">
        <f t="shared" si="4"/>
        <v>-113</v>
      </c>
      <c r="Q5" s="1">
        <v>8745</v>
      </c>
      <c r="R5" s="1">
        <f t="shared" si="5"/>
        <v>201</v>
      </c>
      <c r="S5" s="1">
        <v>8544</v>
      </c>
      <c r="T5" s="1">
        <f t="shared" si="6"/>
        <v>-33</v>
      </c>
      <c r="U5" s="1">
        <v>8577</v>
      </c>
      <c r="V5" s="9">
        <v>10594</v>
      </c>
      <c r="W5" s="1">
        <f t="shared" si="7"/>
        <v>1</v>
      </c>
      <c r="X5" s="1">
        <v>10593</v>
      </c>
      <c r="Y5" s="1">
        <f t="shared" si="8"/>
        <v>115</v>
      </c>
      <c r="Z5" s="1">
        <v>10478</v>
      </c>
      <c r="AA5" s="1">
        <f t="shared" si="9"/>
        <v>-218</v>
      </c>
      <c r="AB5" s="1">
        <v>10696</v>
      </c>
      <c r="AC5" s="9">
        <v>1649</v>
      </c>
      <c r="AD5" s="1">
        <f t="shared" si="10"/>
        <v>809</v>
      </c>
      <c r="AE5" s="1">
        <v>840</v>
      </c>
      <c r="AF5" s="1">
        <f t="shared" si="11"/>
        <v>-213</v>
      </c>
      <c r="AG5" s="1">
        <v>1053</v>
      </c>
      <c r="AH5" s="1">
        <f t="shared" si="12"/>
        <v>-149</v>
      </c>
      <c r="AI5" s="1">
        <v>1202</v>
      </c>
      <c r="AK5" s="1">
        <f t="shared" ref="AK5:AK64" si="16">AJ5-AL5</f>
        <v>-1345</v>
      </c>
      <c r="AL5" s="1">
        <v>1345</v>
      </c>
      <c r="AM5" s="1">
        <f t="shared" ref="AM5:AM49" si="17">AL5-AN5</f>
        <v>647</v>
      </c>
      <c r="AN5" s="1">
        <v>698</v>
      </c>
      <c r="AO5" s="1">
        <f t="shared" ref="AO5:AO63" si="18">AN5-AP5</f>
        <v>698</v>
      </c>
      <c r="AQ5" s="12">
        <v>51300000000</v>
      </c>
      <c r="AR5" s="14">
        <f t="shared" si="13"/>
        <v>-1600000000</v>
      </c>
      <c r="AS5" s="13">
        <v>52900000000</v>
      </c>
      <c r="AT5" s="14">
        <f t="shared" si="14"/>
        <v>-5800000000</v>
      </c>
      <c r="AU5" s="13">
        <v>58700000000</v>
      </c>
      <c r="AV5" s="14">
        <f t="shared" si="15"/>
        <v>3300000000</v>
      </c>
      <c r="AW5" s="13">
        <v>55400000000</v>
      </c>
    </row>
    <row r="6" spans="1:50" x14ac:dyDescent="0.3">
      <c r="A6" s="1">
        <v>4</v>
      </c>
      <c r="B6" s="1">
        <f t="shared" si="0"/>
        <v>1</v>
      </c>
      <c r="C6" s="1">
        <v>5</v>
      </c>
      <c r="D6" s="1">
        <f t="shared" si="1"/>
        <v>0</v>
      </c>
      <c r="E6" s="1">
        <v>5</v>
      </c>
      <c r="F6" s="1">
        <f t="shared" si="2"/>
        <v>-2</v>
      </c>
      <c r="G6" s="1">
        <v>3</v>
      </c>
      <c r="H6" s="1">
        <f t="shared" si="3"/>
        <v>3</v>
      </c>
      <c r="I6" s="1">
        <v>6</v>
      </c>
      <c r="J6" s="7" t="s">
        <v>11</v>
      </c>
      <c r="K6" t="s">
        <v>113</v>
      </c>
      <c r="L6" s="1" t="s">
        <v>77</v>
      </c>
      <c r="N6" s="16">
        <v>28000</v>
      </c>
      <c r="O6" s="9">
        <v>5969</v>
      </c>
      <c r="P6" s="1">
        <f t="shared" si="4"/>
        <v>543</v>
      </c>
      <c r="Q6" s="1">
        <v>5426</v>
      </c>
      <c r="R6" s="1">
        <f t="shared" si="5"/>
        <v>-1542</v>
      </c>
      <c r="S6" s="1">
        <v>6968</v>
      </c>
      <c r="T6" s="1">
        <f t="shared" si="6"/>
        <v>1632</v>
      </c>
      <c r="U6" s="1">
        <v>5336</v>
      </c>
      <c r="V6" s="9">
        <v>7748</v>
      </c>
      <c r="W6" s="1">
        <f t="shared" si="7"/>
        <v>652</v>
      </c>
      <c r="X6" s="1">
        <v>7096</v>
      </c>
      <c r="Y6" s="1">
        <f t="shared" si="8"/>
        <v>-1775</v>
      </c>
      <c r="Z6" s="1">
        <v>8871</v>
      </c>
      <c r="AA6" s="1">
        <f t="shared" si="9"/>
        <v>2221</v>
      </c>
      <c r="AB6" s="1">
        <v>6650</v>
      </c>
      <c r="AC6" s="9">
        <v>433</v>
      </c>
      <c r="AD6" s="1">
        <f t="shared" si="10"/>
        <v>58</v>
      </c>
      <c r="AE6" s="1">
        <v>375</v>
      </c>
      <c r="AF6" s="1">
        <f t="shared" si="11"/>
        <v>-65</v>
      </c>
      <c r="AG6" s="1">
        <v>440</v>
      </c>
      <c r="AH6" s="1">
        <f t="shared" si="12"/>
        <v>51</v>
      </c>
      <c r="AI6" s="1">
        <v>389</v>
      </c>
      <c r="AJ6" s="9" t="s">
        <v>12</v>
      </c>
      <c r="AQ6" s="12">
        <v>29500000000</v>
      </c>
      <c r="AR6" s="14">
        <f t="shared" si="13"/>
        <v>6600000000</v>
      </c>
      <c r="AS6" s="13">
        <v>22900000000</v>
      </c>
      <c r="AT6" s="14">
        <f t="shared" si="14"/>
        <v>-1300000000</v>
      </c>
      <c r="AU6" s="13">
        <v>24200000000</v>
      </c>
      <c r="AV6" s="14">
        <f t="shared" si="15"/>
        <v>200000000</v>
      </c>
      <c r="AW6" s="13">
        <v>24000000000</v>
      </c>
    </row>
    <row r="7" spans="1:50" x14ac:dyDescent="0.3">
      <c r="A7" s="1">
        <v>5</v>
      </c>
      <c r="B7" s="1">
        <f t="shared" si="0"/>
        <v>2</v>
      </c>
      <c r="C7" s="1">
        <v>7</v>
      </c>
      <c r="D7" s="1">
        <f t="shared" si="1"/>
        <v>0</v>
      </c>
      <c r="E7" s="1">
        <v>7</v>
      </c>
      <c r="F7" s="1">
        <f t="shared" si="2"/>
        <v>3</v>
      </c>
      <c r="G7" s="1">
        <v>10</v>
      </c>
      <c r="H7" s="1">
        <f t="shared" si="3"/>
        <v>0</v>
      </c>
      <c r="I7" s="1">
        <v>10</v>
      </c>
      <c r="J7" s="7" t="s">
        <v>206</v>
      </c>
      <c r="K7" t="s">
        <v>114</v>
      </c>
      <c r="L7" s="1" t="s">
        <v>78</v>
      </c>
      <c r="N7" s="16">
        <v>22000</v>
      </c>
      <c r="O7" s="9">
        <v>5682</v>
      </c>
      <c r="P7" s="1">
        <f t="shared" si="4"/>
        <v>915</v>
      </c>
      <c r="Q7" s="1">
        <v>4767</v>
      </c>
      <c r="R7" s="1">
        <f t="shared" si="5"/>
        <v>1460</v>
      </c>
      <c r="S7" s="1">
        <v>3307</v>
      </c>
      <c r="T7" s="1">
        <f t="shared" si="6"/>
        <v>472</v>
      </c>
      <c r="U7" s="1">
        <v>2835</v>
      </c>
      <c r="V7" s="9">
        <v>7770</v>
      </c>
      <c r="W7" s="1">
        <f t="shared" si="7"/>
        <v>1679</v>
      </c>
      <c r="X7" s="1">
        <v>6091</v>
      </c>
      <c r="Y7" s="1">
        <f t="shared" si="8"/>
        <v>1714</v>
      </c>
      <c r="Z7" s="1">
        <v>4377</v>
      </c>
      <c r="AA7" s="1">
        <f t="shared" si="9"/>
        <v>567</v>
      </c>
      <c r="AB7" s="1">
        <v>3810</v>
      </c>
      <c r="AC7" s="9">
        <v>623</v>
      </c>
      <c r="AD7" s="1">
        <f t="shared" si="10"/>
        <v>115</v>
      </c>
      <c r="AE7" s="1">
        <v>508</v>
      </c>
      <c r="AF7" s="1">
        <f t="shared" si="11"/>
        <v>125</v>
      </c>
      <c r="AG7" s="1">
        <v>383</v>
      </c>
      <c r="AH7" s="1">
        <f t="shared" si="12"/>
        <v>169</v>
      </c>
      <c r="AI7" s="1">
        <v>214</v>
      </c>
      <c r="AQ7" s="12">
        <v>30400000000</v>
      </c>
      <c r="AR7" s="14">
        <f t="shared" si="13"/>
        <v>5300000000</v>
      </c>
      <c r="AS7" s="13">
        <v>25100000000</v>
      </c>
      <c r="AT7" s="14">
        <f t="shared" si="14"/>
        <v>7500000000</v>
      </c>
      <c r="AU7" s="13">
        <v>17600000000</v>
      </c>
      <c r="AV7" s="14">
        <f t="shared" si="15"/>
        <v>800000000</v>
      </c>
      <c r="AW7" s="13">
        <v>16800000000</v>
      </c>
    </row>
    <row r="8" spans="1:50" x14ac:dyDescent="0.3">
      <c r="A8" s="1">
        <v>6</v>
      </c>
      <c r="B8" s="1">
        <f t="shared" si="0"/>
        <v>-2</v>
      </c>
      <c r="C8" s="1">
        <v>4</v>
      </c>
      <c r="D8" s="1">
        <f t="shared" si="1"/>
        <v>0</v>
      </c>
      <c r="E8" s="1">
        <v>4</v>
      </c>
      <c r="F8" s="1">
        <f t="shared" si="2"/>
        <v>2</v>
      </c>
      <c r="G8" s="1">
        <v>6</v>
      </c>
      <c r="H8" s="1">
        <f t="shared" si="3"/>
        <v>-1</v>
      </c>
      <c r="I8" s="1">
        <v>5</v>
      </c>
      <c r="J8" s="7" t="s">
        <v>13</v>
      </c>
      <c r="K8" t="s">
        <v>267</v>
      </c>
      <c r="L8" s="1" t="s">
        <v>76</v>
      </c>
      <c r="N8" s="16">
        <v>40000</v>
      </c>
      <c r="O8" s="9">
        <v>5677</v>
      </c>
      <c r="P8" s="1">
        <f t="shared" si="4"/>
        <v>0</v>
      </c>
      <c r="Q8" s="1">
        <v>5677</v>
      </c>
      <c r="R8" s="1">
        <f t="shared" si="5"/>
        <v>-94</v>
      </c>
      <c r="S8" s="1">
        <v>5771</v>
      </c>
      <c r="T8" s="1">
        <f t="shared" si="6"/>
        <v>389</v>
      </c>
      <c r="U8" s="1">
        <v>5382</v>
      </c>
      <c r="V8" s="9">
        <v>11136</v>
      </c>
      <c r="W8" s="1">
        <f t="shared" si="7"/>
        <v>0</v>
      </c>
      <c r="X8" s="1">
        <v>11136</v>
      </c>
      <c r="Y8" s="1">
        <f t="shared" si="8"/>
        <v>-517</v>
      </c>
      <c r="Z8" s="1">
        <v>11653</v>
      </c>
      <c r="AA8" s="1">
        <f t="shared" si="9"/>
        <v>1291</v>
      </c>
      <c r="AB8" s="1">
        <v>10362</v>
      </c>
      <c r="AC8" s="9">
        <v>2793</v>
      </c>
      <c r="AD8" s="1">
        <f t="shared" si="10"/>
        <v>0</v>
      </c>
      <c r="AE8" s="1">
        <v>2793</v>
      </c>
      <c r="AF8" s="1">
        <f t="shared" si="11"/>
        <v>-1766</v>
      </c>
      <c r="AG8" s="1">
        <v>4559</v>
      </c>
      <c r="AH8" s="1">
        <f t="shared" si="12"/>
        <v>1674</v>
      </c>
      <c r="AI8" s="1">
        <v>2885</v>
      </c>
      <c r="AJ8" s="9">
        <v>94</v>
      </c>
      <c r="AK8" s="1" t="s">
        <v>12</v>
      </c>
      <c r="AM8" s="1" t="s">
        <v>12</v>
      </c>
      <c r="AN8" s="1">
        <v>335</v>
      </c>
      <c r="AO8" s="1">
        <f t="shared" si="18"/>
        <v>81</v>
      </c>
      <c r="AP8" s="1">
        <v>254</v>
      </c>
      <c r="AQ8" s="12">
        <v>15300000000</v>
      </c>
      <c r="AR8" s="14">
        <f t="shared" si="13"/>
        <v>900000000</v>
      </c>
      <c r="AS8" s="13">
        <v>14400000000</v>
      </c>
      <c r="AT8" s="14">
        <f t="shared" si="14"/>
        <v>-9600000000</v>
      </c>
      <c r="AU8" s="13">
        <v>24000000000</v>
      </c>
      <c r="AV8" s="14">
        <f t="shared" si="15"/>
        <v>3400000000</v>
      </c>
      <c r="AW8" s="13">
        <v>20600000000</v>
      </c>
    </row>
    <row r="9" spans="1:50" x14ac:dyDescent="0.3">
      <c r="A9" s="1">
        <v>7</v>
      </c>
      <c r="B9" s="1">
        <f t="shared" si="0"/>
        <v>-1</v>
      </c>
      <c r="C9" s="1">
        <v>6</v>
      </c>
      <c r="D9" s="1">
        <f t="shared" si="1"/>
        <v>0</v>
      </c>
      <c r="E9" s="1">
        <v>6</v>
      </c>
      <c r="F9" s="1">
        <f t="shared" si="2"/>
        <v>-1</v>
      </c>
      <c r="G9" s="1">
        <v>5</v>
      </c>
      <c r="H9" s="1">
        <f t="shared" si="3"/>
        <v>-1</v>
      </c>
      <c r="I9" s="1">
        <v>4</v>
      </c>
      <c r="J9" s="7" t="s">
        <v>14</v>
      </c>
      <c r="K9" t="s">
        <v>113</v>
      </c>
      <c r="L9" s="1" t="s">
        <v>409</v>
      </c>
      <c r="N9" s="16">
        <v>31000</v>
      </c>
      <c r="O9" s="9">
        <v>5106</v>
      </c>
      <c r="P9" s="1">
        <f t="shared" si="4"/>
        <v>2</v>
      </c>
      <c r="Q9" s="1">
        <v>5104</v>
      </c>
      <c r="R9" s="1">
        <f t="shared" si="5"/>
        <v>-698</v>
      </c>
      <c r="S9" s="1">
        <v>5802</v>
      </c>
      <c r="T9" s="1">
        <f t="shared" si="6"/>
        <v>359</v>
      </c>
      <c r="U9" s="1">
        <v>5443</v>
      </c>
      <c r="V9" s="9">
        <v>7136</v>
      </c>
      <c r="W9" s="1">
        <f t="shared" si="7"/>
        <v>290</v>
      </c>
      <c r="X9" s="1">
        <v>6846</v>
      </c>
      <c r="Y9" s="1">
        <f t="shared" si="8"/>
        <v>-648</v>
      </c>
      <c r="Z9" s="1">
        <v>7494</v>
      </c>
      <c r="AA9" s="1">
        <f t="shared" si="9"/>
        <v>835</v>
      </c>
      <c r="AB9" s="1">
        <v>6659</v>
      </c>
      <c r="AC9" s="9">
        <v>691</v>
      </c>
      <c r="AD9" s="1">
        <f t="shared" si="10"/>
        <v>-135</v>
      </c>
      <c r="AE9" s="1">
        <v>826</v>
      </c>
      <c r="AF9" s="1">
        <f t="shared" si="11"/>
        <v>-112</v>
      </c>
      <c r="AG9" s="1">
        <v>938</v>
      </c>
      <c r="AH9" s="1">
        <f t="shared" si="12"/>
        <v>134</v>
      </c>
      <c r="AI9" s="1">
        <v>804</v>
      </c>
      <c r="AJ9" s="9">
        <v>1310</v>
      </c>
      <c r="AK9" s="1">
        <f t="shared" si="16"/>
        <v>61</v>
      </c>
      <c r="AL9" s="1">
        <v>1249</v>
      </c>
      <c r="AM9" s="1">
        <f t="shared" si="17"/>
        <v>-43</v>
      </c>
      <c r="AN9" s="1">
        <v>1292</v>
      </c>
      <c r="AO9" s="1">
        <f t="shared" si="18"/>
        <v>42</v>
      </c>
      <c r="AP9" s="1">
        <v>1250</v>
      </c>
      <c r="AQ9" s="12" t="s">
        <v>12</v>
      </c>
      <c r="AR9" s="14" t="s">
        <v>12</v>
      </c>
      <c r="AS9" s="13">
        <v>29000000000</v>
      </c>
      <c r="AT9" s="14">
        <f t="shared" si="14"/>
        <v>-4000000000</v>
      </c>
      <c r="AU9" s="13">
        <v>33000000000</v>
      </c>
      <c r="AV9" s="14">
        <f t="shared" si="15"/>
        <v>6500000000</v>
      </c>
      <c r="AW9" s="13">
        <v>26500000000</v>
      </c>
    </row>
    <row r="10" spans="1:50" x14ac:dyDescent="0.3">
      <c r="A10" s="1">
        <v>8</v>
      </c>
      <c r="B10" s="1">
        <f t="shared" si="0"/>
        <v>0</v>
      </c>
      <c r="C10" s="1">
        <v>8</v>
      </c>
      <c r="D10" s="1">
        <f t="shared" si="1"/>
        <v>0</v>
      </c>
      <c r="E10" s="1">
        <v>8</v>
      </c>
      <c r="F10" s="1">
        <f t="shared" si="2"/>
        <v>0</v>
      </c>
      <c r="G10" s="1">
        <v>8</v>
      </c>
      <c r="H10" s="1">
        <f t="shared" si="3"/>
        <v>0</v>
      </c>
      <c r="I10" s="1">
        <v>8</v>
      </c>
      <c r="J10" s="7" t="s">
        <v>15</v>
      </c>
      <c r="K10" t="s">
        <v>115</v>
      </c>
      <c r="L10" s="1" t="s">
        <v>76</v>
      </c>
      <c r="N10" s="16">
        <v>20545</v>
      </c>
      <c r="O10" s="9">
        <v>3996</v>
      </c>
      <c r="P10" s="1">
        <f t="shared" si="4"/>
        <v>144</v>
      </c>
      <c r="Q10" s="1">
        <v>3852</v>
      </c>
      <c r="R10" s="1">
        <f t="shared" si="5"/>
        <v>43</v>
      </c>
      <c r="S10" s="1">
        <v>3809</v>
      </c>
      <c r="T10" s="1">
        <f t="shared" si="6"/>
        <v>-132</v>
      </c>
      <c r="U10" s="1">
        <v>3941</v>
      </c>
      <c r="V10" s="9">
        <v>6429</v>
      </c>
      <c r="W10" s="1">
        <f t="shared" si="7"/>
        <v>1405</v>
      </c>
      <c r="X10" s="1">
        <v>5024</v>
      </c>
      <c r="Y10" s="1">
        <f t="shared" si="8"/>
        <v>-734</v>
      </c>
      <c r="Z10" s="1">
        <v>5758</v>
      </c>
      <c r="AA10" s="1">
        <f t="shared" si="9"/>
        <v>18</v>
      </c>
      <c r="AB10" s="1">
        <v>5740</v>
      </c>
      <c r="AC10" s="9">
        <v>128</v>
      </c>
      <c r="AF10" s="1">
        <f t="shared" si="11"/>
        <v>-105</v>
      </c>
      <c r="AG10" s="1">
        <v>105</v>
      </c>
      <c r="AH10" s="1">
        <f t="shared" si="12"/>
        <v>-30</v>
      </c>
      <c r="AI10" s="1">
        <v>135</v>
      </c>
      <c r="AJ10" s="9">
        <v>45</v>
      </c>
      <c r="AK10" s="1">
        <f t="shared" si="16"/>
        <v>-1</v>
      </c>
      <c r="AL10" s="1">
        <v>46</v>
      </c>
      <c r="AM10" s="1">
        <f t="shared" si="17"/>
        <v>34</v>
      </c>
      <c r="AN10" s="1">
        <v>12</v>
      </c>
      <c r="AO10" s="1">
        <f t="shared" si="18"/>
        <v>-19</v>
      </c>
      <c r="AP10" s="1">
        <v>31</v>
      </c>
      <c r="AQ10" s="12">
        <v>84300000000</v>
      </c>
      <c r="AR10" s="14">
        <f t="shared" si="13"/>
        <v>37500000000</v>
      </c>
      <c r="AS10" s="13">
        <v>46800000000</v>
      </c>
      <c r="AT10" s="14">
        <f t="shared" si="14"/>
        <v>-3200000000</v>
      </c>
      <c r="AU10" s="13">
        <v>50000000000</v>
      </c>
      <c r="AV10" s="14" t="s">
        <v>12</v>
      </c>
      <c r="AW10" s="13" t="s">
        <v>12</v>
      </c>
    </row>
    <row r="11" spans="1:50" x14ac:dyDescent="0.3">
      <c r="A11" s="1">
        <v>9</v>
      </c>
      <c r="B11" s="1">
        <f t="shared" si="0"/>
        <v>0</v>
      </c>
      <c r="C11" s="1">
        <v>9</v>
      </c>
      <c r="D11" s="1">
        <f t="shared" si="1"/>
        <v>2</v>
      </c>
      <c r="E11" s="1">
        <v>11</v>
      </c>
      <c r="F11" s="1">
        <f t="shared" si="2"/>
        <v>0</v>
      </c>
      <c r="G11" s="1">
        <v>11</v>
      </c>
      <c r="H11" s="1">
        <f t="shared" si="3"/>
        <v>0</v>
      </c>
      <c r="I11" s="1">
        <v>11</v>
      </c>
      <c r="J11" s="7" t="s">
        <v>16</v>
      </c>
      <c r="K11" t="s">
        <v>116</v>
      </c>
      <c r="L11" s="1" t="s">
        <v>75</v>
      </c>
      <c r="N11" s="16">
        <v>139000</v>
      </c>
      <c r="O11" s="9">
        <v>2594</v>
      </c>
      <c r="P11" s="1">
        <f t="shared" si="4"/>
        <v>0</v>
      </c>
      <c r="Q11" s="1">
        <v>2594</v>
      </c>
      <c r="R11" s="1">
        <f t="shared" si="5"/>
        <v>-639</v>
      </c>
      <c r="S11" s="1">
        <v>3233</v>
      </c>
      <c r="T11" s="1">
        <f t="shared" si="6"/>
        <v>414</v>
      </c>
      <c r="U11" s="1">
        <v>2819</v>
      </c>
      <c r="V11" s="9">
        <v>5024</v>
      </c>
      <c r="W11" s="1">
        <f t="shared" si="7"/>
        <v>0</v>
      </c>
      <c r="X11" s="1">
        <v>5024</v>
      </c>
      <c r="Y11" s="1">
        <f t="shared" si="8"/>
        <v>-3735</v>
      </c>
      <c r="Z11" s="1">
        <v>8759</v>
      </c>
      <c r="AA11" s="1">
        <f t="shared" si="9"/>
        <v>1430</v>
      </c>
      <c r="AB11" s="1">
        <v>7329</v>
      </c>
      <c r="AC11" s="9">
        <v>46</v>
      </c>
      <c r="AD11" s="1">
        <f t="shared" si="10"/>
        <v>0</v>
      </c>
      <c r="AE11" s="1">
        <v>46</v>
      </c>
      <c r="AF11" s="1">
        <f t="shared" si="11"/>
        <v>5</v>
      </c>
      <c r="AG11" s="1">
        <v>41</v>
      </c>
      <c r="AH11" s="1">
        <f t="shared" si="12"/>
        <v>1</v>
      </c>
      <c r="AI11" s="1">
        <v>40</v>
      </c>
      <c r="AP11" s="1">
        <v>1390</v>
      </c>
      <c r="AQ11" s="12">
        <v>47000000000</v>
      </c>
      <c r="AR11" s="14">
        <f t="shared" si="13"/>
        <v>3800000000</v>
      </c>
      <c r="AS11" s="13">
        <v>43200000000</v>
      </c>
      <c r="AT11" s="14">
        <f t="shared" si="14"/>
        <v>3100000000</v>
      </c>
      <c r="AU11" s="13">
        <v>40100000000</v>
      </c>
      <c r="AV11" s="14">
        <f t="shared" si="15"/>
        <v>1800000000</v>
      </c>
      <c r="AW11" s="13">
        <v>38300000000</v>
      </c>
    </row>
    <row r="12" spans="1:50" x14ac:dyDescent="0.3">
      <c r="A12" s="1">
        <v>10</v>
      </c>
      <c r="B12" s="1">
        <f t="shared" si="0"/>
        <v>0</v>
      </c>
      <c r="C12" s="1">
        <v>10</v>
      </c>
      <c r="D12" s="1">
        <f t="shared" si="1"/>
        <v>15</v>
      </c>
      <c r="E12" s="1">
        <v>25</v>
      </c>
      <c r="F12" s="1">
        <f t="shared" si="2"/>
        <v>-12</v>
      </c>
      <c r="G12" s="1">
        <v>13</v>
      </c>
      <c r="H12" s="1">
        <f t="shared" si="3"/>
        <v>22</v>
      </c>
      <c r="I12" s="1">
        <v>35</v>
      </c>
      <c r="J12" s="7" t="s">
        <v>225</v>
      </c>
      <c r="K12" t="s">
        <v>117</v>
      </c>
      <c r="L12" s="1" t="s">
        <v>79</v>
      </c>
      <c r="N12" s="16">
        <v>6000</v>
      </c>
      <c r="O12" s="9">
        <v>2546</v>
      </c>
      <c r="P12" s="1">
        <f t="shared" si="4"/>
        <v>-6</v>
      </c>
      <c r="Q12" s="1">
        <v>2552</v>
      </c>
      <c r="R12" s="1">
        <f t="shared" si="5"/>
        <v>498</v>
      </c>
      <c r="S12" s="1">
        <v>2054</v>
      </c>
      <c r="T12" s="1">
        <f t="shared" si="6"/>
        <v>2054</v>
      </c>
      <c r="V12" s="9">
        <v>2670</v>
      </c>
      <c r="W12" s="1">
        <f t="shared" si="7"/>
        <v>0</v>
      </c>
      <c r="X12" s="1">
        <v>2670</v>
      </c>
      <c r="Y12" s="1">
        <f t="shared" si="8"/>
        <v>95</v>
      </c>
      <c r="Z12" s="1">
        <v>2575</v>
      </c>
      <c r="AA12" s="1" t="s">
        <v>12</v>
      </c>
      <c r="AC12" s="9">
        <v>1800</v>
      </c>
      <c r="AD12" s="1">
        <f t="shared" si="10"/>
        <v>68</v>
      </c>
      <c r="AE12" s="1">
        <v>1732</v>
      </c>
      <c r="AF12" s="1">
        <f t="shared" si="11"/>
        <v>-181</v>
      </c>
      <c r="AG12" s="1">
        <v>1913</v>
      </c>
      <c r="AQ12" s="12" t="s">
        <v>12</v>
      </c>
      <c r="AR12" s="14"/>
      <c r="AS12" s="13"/>
      <c r="AT12" s="14"/>
      <c r="AU12" s="13" t="s">
        <v>12</v>
      </c>
      <c r="AV12" s="14" t="s">
        <v>12</v>
      </c>
      <c r="AW12" s="13" t="s">
        <v>12</v>
      </c>
    </row>
    <row r="13" spans="1:50" x14ac:dyDescent="0.3">
      <c r="A13" s="1">
        <v>11</v>
      </c>
      <c r="B13" s="1">
        <f t="shared" si="0"/>
        <v>0</v>
      </c>
      <c r="C13" s="1">
        <v>11</v>
      </c>
      <c r="D13" s="1">
        <f t="shared" si="1"/>
        <v>-1</v>
      </c>
      <c r="E13" s="1">
        <v>10</v>
      </c>
      <c r="F13" s="1" t="s">
        <v>12</v>
      </c>
      <c r="G13" s="1" t="s">
        <v>23</v>
      </c>
      <c r="H13" s="1" t="s">
        <v>12</v>
      </c>
      <c r="I13" s="1" t="s">
        <v>23</v>
      </c>
      <c r="J13" s="7" t="s">
        <v>17</v>
      </c>
      <c r="K13" t="s">
        <v>267</v>
      </c>
      <c r="L13" s="1" t="s">
        <v>76</v>
      </c>
      <c r="N13" s="16">
        <v>3340</v>
      </c>
      <c r="O13" s="9">
        <v>2177</v>
      </c>
      <c r="P13" s="1">
        <f t="shared" si="4"/>
        <v>-259</v>
      </c>
      <c r="Q13" s="1">
        <v>2436</v>
      </c>
      <c r="R13" s="1" t="s">
        <v>12</v>
      </c>
      <c r="T13" s="1" t="s">
        <v>12</v>
      </c>
      <c r="V13" s="9">
        <v>4087</v>
      </c>
      <c r="W13" s="1">
        <f t="shared" si="7"/>
        <v>714</v>
      </c>
      <c r="X13" s="1">
        <v>3373</v>
      </c>
      <c r="Y13" s="1" t="s">
        <v>12</v>
      </c>
      <c r="AA13" s="1" t="s">
        <v>12</v>
      </c>
      <c r="AC13" s="9">
        <v>313</v>
      </c>
      <c r="AD13" s="1">
        <f t="shared" si="10"/>
        <v>-111</v>
      </c>
      <c r="AE13" s="1">
        <v>424</v>
      </c>
      <c r="AQ13" s="12">
        <v>1400000000</v>
      </c>
      <c r="AR13" s="14">
        <f t="shared" si="13"/>
        <v>200000000</v>
      </c>
      <c r="AS13" s="13">
        <v>1200000000</v>
      </c>
      <c r="AT13" s="14" t="s">
        <v>12</v>
      </c>
      <c r="AU13" s="13" t="s">
        <v>12</v>
      </c>
      <c r="AV13" s="14" t="s">
        <v>12</v>
      </c>
      <c r="AW13" s="13" t="s">
        <v>12</v>
      </c>
    </row>
    <row r="14" spans="1:50" x14ac:dyDescent="0.3">
      <c r="A14" s="1">
        <v>12</v>
      </c>
      <c r="B14" s="1">
        <f t="shared" si="0"/>
        <v>2</v>
      </c>
      <c r="C14" s="1">
        <v>14</v>
      </c>
      <c r="D14" s="1">
        <f t="shared" si="1"/>
        <v>-2</v>
      </c>
      <c r="E14" s="1">
        <v>12</v>
      </c>
      <c r="F14" s="1">
        <f t="shared" si="2"/>
        <v>0</v>
      </c>
      <c r="G14" s="1">
        <v>12</v>
      </c>
      <c r="H14" s="1">
        <f t="shared" si="3"/>
        <v>3</v>
      </c>
      <c r="I14" s="1">
        <v>15</v>
      </c>
      <c r="J14" s="7" t="s">
        <v>18</v>
      </c>
      <c r="K14" t="s">
        <v>118</v>
      </c>
      <c r="L14" s="1" t="s">
        <v>80</v>
      </c>
      <c r="N14" s="16">
        <v>18800</v>
      </c>
      <c r="O14" s="9">
        <v>2157</v>
      </c>
      <c r="P14" s="1">
        <f t="shared" si="4"/>
        <v>110</v>
      </c>
      <c r="Q14" s="1">
        <v>2047</v>
      </c>
      <c r="R14" s="1">
        <f t="shared" si="5"/>
        <v>-727</v>
      </c>
      <c r="S14" s="1">
        <v>2774</v>
      </c>
      <c r="T14" s="1">
        <f t="shared" si="6"/>
        <v>1101</v>
      </c>
      <c r="U14" s="1">
        <v>1673</v>
      </c>
      <c r="V14" s="9">
        <v>3007</v>
      </c>
      <c r="W14" s="1">
        <f t="shared" si="7"/>
        <v>646</v>
      </c>
      <c r="X14" s="1">
        <v>2361</v>
      </c>
      <c r="Y14" s="1">
        <f t="shared" si="8"/>
        <v>-760</v>
      </c>
      <c r="Z14" s="1">
        <v>3121</v>
      </c>
      <c r="AA14" s="1">
        <f t="shared" si="9"/>
        <v>1830</v>
      </c>
      <c r="AB14" s="1">
        <v>1291</v>
      </c>
      <c r="AC14" s="9">
        <v>3936</v>
      </c>
      <c r="AD14" s="1">
        <f t="shared" si="10"/>
        <v>206</v>
      </c>
      <c r="AE14" s="1">
        <v>3730</v>
      </c>
      <c r="AF14" s="1">
        <f t="shared" si="11"/>
        <v>-1483</v>
      </c>
      <c r="AG14" s="1">
        <v>5213</v>
      </c>
      <c r="AH14" s="1">
        <f t="shared" si="12"/>
        <v>2144</v>
      </c>
      <c r="AI14" s="1">
        <v>3069</v>
      </c>
      <c r="AQ14" s="12">
        <v>9700000000</v>
      </c>
      <c r="AR14" s="14">
        <f t="shared" si="13"/>
        <v>1200000000</v>
      </c>
      <c r="AS14" s="13">
        <v>8500000000</v>
      </c>
      <c r="AT14" s="14">
        <f t="shared" si="14"/>
        <v>500000000</v>
      </c>
      <c r="AU14" s="13">
        <v>8000000000</v>
      </c>
      <c r="AV14" s="14">
        <f t="shared" si="15"/>
        <v>1400000000</v>
      </c>
      <c r="AW14" s="13">
        <v>6600000000</v>
      </c>
    </row>
    <row r="15" spans="1:50" x14ac:dyDescent="0.3">
      <c r="A15" s="1">
        <v>13</v>
      </c>
      <c r="B15" s="1">
        <f t="shared" si="0"/>
        <v>2</v>
      </c>
      <c r="C15" s="1">
        <v>15</v>
      </c>
      <c r="D15" s="1">
        <f t="shared" si="1"/>
        <v>-1</v>
      </c>
      <c r="E15" s="1">
        <v>14</v>
      </c>
      <c r="F15" s="1">
        <f t="shared" si="2"/>
        <v>1</v>
      </c>
      <c r="G15" s="1">
        <v>15</v>
      </c>
      <c r="H15" s="1">
        <f t="shared" si="3"/>
        <v>2</v>
      </c>
      <c r="I15" s="1">
        <v>17</v>
      </c>
      <c r="J15" s="7" t="s">
        <v>19</v>
      </c>
      <c r="K15" t="s">
        <v>119</v>
      </c>
      <c r="L15" s="1" t="s">
        <v>81</v>
      </c>
      <c r="N15" s="16">
        <v>20000</v>
      </c>
      <c r="O15" s="9">
        <v>2064</v>
      </c>
      <c r="P15" s="1">
        <f t="shared" si="4"/>
        <v>189</v>
      </c>
      <c r="Q15" s="1">
        <v>1875</v>
      </c>
      <c r="R15" s="1">
        <f t="shared" si="5"/>
        <v>-64</v>
      </c>
      <c r="S15" s="1">
        <v>1939</v>
      </c>
      <c r="T15" s="1">
        <f t="shared" si="6"/>
        <v>420</v>
      </c>
      <c r="U15" s="1">
        <v>1519</v>
      </c>
      <c r="V15" s="9">
        <v>2851</v>
      </c>
      <c r="W15" s="1">
        <f t="shared" si="7"/>
        <v>156</v>
      </c>
      <c r="X15" s="1">
        <v>2695</v>
      </c>
      <c r="Y15" s="1">
        <f t="shared" si="8"/>
        <v>-126</v>
      </c>
      <c r="Z15" s="1">
        <v>2821</v>
      </c>
      <c r="AA15" s="1">
        <f t="shared" si="9"/>
        <v>780</v>
      </c>
      <c r="AB15" s="1">
        <v>2041</v>
      </c>
      <c r="AC15" s="9">
        <v>34</v>
      </c>
      <c r="AD15" s="1">
        <f t="shared" si="10"/>
        <v>18</v>
      </c>
      <c r="AE15" s="1">
        <v>16</v>
      </c>
      <c r="AF15" s="1">
        <f t="shared" si="11"/>
        <v>-3</v>
      </c>
      <c r="AG15" s="1">
        <v>19</v>
      </c>
      <c r="AH15" s="1">
        <f t="shared" si="12"/>
        <v>2</v>
      </c>
      <c r="AI15" s="1">
        <v>17</v>
      </c>
      <c r="AQ15" s="12">
        <v>16000000000</v>
      </c>
      <c r="AR15" s="14">
        <f t="shared" si="13"/>
        <v>2000000000</v>
      </c>
      <c r="AS15" s="13">
        <v>14000000000</v>
      </c>
      <c r="AT15" s="14">
        <f t="shared" si="14"/>
        <v>0</v>
      </c>
      <c r="AU15" s="13">
        <v>14000000000</v>
      </c>
      <c r="AV15" s="14" t="s">
        <v>12</v>
      </c>
      <c r="AW15" s="13" t="s">
        <v>12</v>
      </c>
    </row>
    <row r="16" spans="1:50" x14ac:dyDescent="0.3">
      <c r="A16" s="1">
        <v>14</v>
      </c>
      <c r="B16" s="1">
        <f t="shared" si="0"/>
        <v>-1</v>
      </c>
      <c r="C16" s="1">
        <v>13</v>
      </c>
      <c r="D16" s="1">
        <f t="shared" si="1"/>
        <v>-4</v>
      </c>
      <c r="E16" s="1">
        <v>9</v>
      </c>
      <c r="F16" s="1">
        <f t="shared" si="2"/>
        <v>0</v>
      </c>
      <c r="G16" s="1">
        <v>9</v>
      </c>
      <c r="H16" s="1">
        <f t="shared" si="3"/>
        <v>0</v>
      </c>
      <c r="I16" s="1">
        <v>9</v>
      </c>
      <c r="J16" s="7" t="s">
        <v>241</v>
      </c>
      <c r="K16" t="s">
        <v>267</v>
      </c>
      <c r="L16" s="1" t="s">
        <v>76</v>
      </c>
      <c r="N16" s="16">
        <v>92000</v>
      </c>
      <c r="O16" s="9">
        <v>2046</v>
      </c>
      <c r="P16" s="1">
        <f t="shared" si="4"/>
        <v>-55</v>
      </c>
      <c r="Q16" s="1">
        <v>2101</v>
      </c>
      <c r="R16" s="1">
        <f t="shared" si="5"/>
        <v>-1551</v>
      </c>
      <c r="S16" s="1">
        <v>3652</v>
      </c>
      <c r="T16" s="1" t="s">
        <v>12</v>
      </c>
      <c r="U16" s="1">
        <v>3652</v>
      </c>
      <c r="V16" s="9">
        <v>5512</v>
      </c>
      <c r="W16" s="1">
        <f t="shared" si="7"/>
        <v>-70</v>
      </c>
      <c r="X16" s="1">
        <v>5582</v>
      </c>
      <c r="Y16" s="1">
        <f t="shared" si="8"/>
        <v>475</v>
      </c>
      <c r="Z16" s="1">
        <v>5107</v>
      </c>
      <c r="AA16" s="1">
        <f t="shared" si="9"/>
        <v>0</v>
      </c>
      <c r="AB16" s="1">
        <v>5107</v>
      </c>
      <c r="AC16" s="9">
        <v>271</v>
      </c>
      <c r="AD16" s="1">
        <f t="shared" si="10"/>
        <v>-92</v>
      </c>
      <c r="AE16" s="1">
        <v>363</v>
      </c>
      <c r="AF16" s="1">
        <f t="shared" si="11"/>
        <v>-147</v>
      </c>
      <c r="AG16" s="1">
        <v>510</v>
      </c>
      <c r="AH16" s="1">
        <f t="shared" si="12"/>
        <v>-7</v>
      </c>
      <c r="AI16" s="1">
        <v>517</v>
      </c>
      <c r="AJ16" s="9">
        <v>138</v>
      </c>
      <c r="AP16" s="1">
        <v>249</v>
      </c>
      <c r="AQ16" s="12">
        <v>22900000000</v>
      </c>
      <c r="AR16" s="14">
        <f t="shared" si="13"/>
        <v>-700000000</v>
      </c>
      <c r="AS16" s="13">
        <v>23600000000</v>
      </c>
      <c r="AT16" s="14">
        <f t="shared" si="14"/>
        <v>-9200000000</v>
      </c>
      <c r="AU16" s="13">
        <v>32800000000</v>
      </c>
      <c r="AV16" s="14">
        <f t="shared" si="15"/>
        <v>2400000000</v>
      </c>
      <c r="AW16" s="13">
        <v>30400000000</v>
      </c>
    </row>
    <row r="17" spans="1:49" x14ac:dyDescent="0.3">
      <c r="A17" s="1">
        <v>15</v>
      </c>
      <c r="B17" s="1">
        <f t="shared" si="0"/>
        <v>9</v>
      </c>
      <c r="C17" s="1">
        <v>24</v>
      </c>
      <c r="D17" s="1">
        <f t="shared" si="1"/>
        <v>-1</v>
      </c>
      <c r="E17" s="1">
        <v>23</v>
      </c>
      <c r="F17" s="1">
        <f t="shared" si="2"/>
        <v>10</v>
      </c>
      <c r="G17" s="1">
        <v>33</v>
      </c>
      <c r="H17" s="1">
        <f t="shared" si="3"/>
        <v>-1</v>
      </c>
      <c r="I17" s="1">
        <v>32</v>
      </c>
      <c r="J17" s="7" t="s">
        <v>230</v>
      </c>
      <c r="K17" t="s">
        <v>120</v>
      </c>
      <c r="L17" s="1" t="s">
        <v>79</v>
      </c>
      <c r="N17" s="16">
        <v>28000</v>
      </c>
      <c r="O17" s="9">
        <v>1845</v>
      </c>
      <c r="P17" s="1">
        <f t="shared" si="4"/>
        <v>504</v>
      </c>
      <c r="Q17" s="1">
        <v>1341</v>
      </c>
      <c r="R17" s="1">
        <f t="shared" si="5"/>
        <v>280</v>
      </c>
      <c r="S17" s="1">
        <v>1061</v>
      </c>
      <c r="T17" s="1" t="s">
        <v>12</v>
      </c>
      <c r="U17" s="1">
        <v>1061</v>
      </c>
      <c r="V17" s="9">
        <v>1962</v>
      </c>
      <c r="W17" s="1">
        <f t="shared" si="7"/>
        <v>274</v>
      </c>
      <c r="X17" s="1">
        <v>1688</v>
      </c>
      <c r="Y17" s="1">
        <f t="shared" si="8"/>
        <v>283</v>
      </c>
      <c r="Z17" s="1">
        <v>1405</v>
      </c>
      <c r="AA17" s="1">
        <f t="shared" si="9"/>
        <v>0</v>
      </c>
      <c r="AB17" s="1">
        <v>1405</v>
      </c>
      <c r="AC17" s="9">
        <v>66</v>
      </c>
      <c r="AD17" s="1">
        <f t="shared" si="10"/>
        <v>38</v>
      </c>
      <c r="AE17" s="1">
        <v>28</v>
      </c>
      <c r="AF17" s="1">
        <f t="shared" si="11"/>
        <v>-45</v>
      </c>
      <c r="AG17" s="1">
        <v>73</v>
      </c>
      <c r="AH17" s="1">
        <f t="shared" si="12"/>
        <v>38</v>
      </c>
      <c r="AI17" s="1">
        <v>35</v>
      </c>
      <c r="AQ17" s="12"/>
      <c r="AR17" s="14">
        <f t="shared" si="13"/>
        <v>0</v>
      </c>
      <c r="AS17" s="13"/>
      <c r="AT17" s="14">
        <f t="shared" si="14"/>
        <v>0</v>
      </c>
      <c r="AU17" s="13"/>
      <c r="AV17" s="14">
        <f t="shared" si="15"/>
        <v>0</v>
      </c>
      <c r="AW17" s="13"/>
    </row>
    <row r="18" spans="1:49" x14ac:dyDescent="0.3">
      <c r="A18" s="1">
        <v>16</v>
      </c>
      <c r="B18" s="1">
        <f t="shared" si="0"/>
        <v>2</v>
      </c>
      <c r="C18" s="1">
        <v>18</v>
      </c>
      <c r="D18" s="1">
        <f t="shared" si="1"/>
        <v>-1</v>
      </c>
      <c r="E18" s="1">
        <v>17</v>
      </c>
      <c r="F18" s="1">
        <f t="shared" si="2"/>
        <v>5</v>
      </c>
      <c r="G18" s="1">
        <v>22</v>
      </c>
      <c r="H18" s="1">
        <f t="shared" si="3"/>
        <v>0</v>
      </c>
      <c r="I18" s="1">
        <v>22</v>
      </c>
      <c r="J18" s="7" t="s">
        <v>242</v>
      </c>
      <c r="K18" t="s">
        <v>121</v>
      </c>
      <c r="L18" s="1" t="s">
        <v>409</v>
      </c>
      <c r="N18" s="16">
        <v>4500</v>
      </c>
      <c r="O18" s="9">
        <v>1788</v>
      </c>
      <c r="P18" s="1">
        <f t="shared" si="4"/>
        <v>220</v>
      </c>
      <c r="Q18" s="1">
        <v>1568</v>
      </c>
      <c r="R18" s="1">
        <f t="shared" si="5"/>
        <v>158</v>
      </c>
      <c r="S18" s="1">
        <v>1410</v>
      </c>
      <c r="T18" s="1">
        <f t="shared" si="6"/>
        <v>57</v>
      </c>
      <c r="U18" s="1">
        <v>1353</v>
      </c>
      <c r="V18" s="9">
        <v>2900</v>
      </c>
      <c r="W18" s="1">
        <f t="shared" si="7"/>
        <v>255</v>
      </c>
      <c r="X18" s="1">
        <v>2645</v>
      </c>
      <c r="Y18" s="1">
        <f t="shared" si="8"/>
        <v>430</v>
      </c>
      <c r="Z18" s="1">
        <v>2215</v>
      </c>
      <c r="AA18" s="1">
        <f t="shared" si="9"/>
        <v>25</v>
      </c>
      <c r="AB18" s="1">
        <v>2190</v>
      </c>
      <c r="AC18" s="9">
        <v>12</v>
      </c>
      <c r="AD18" s="1">
        <f t="shared" si="10"/>
        <v>2</v>
      </c>
      <c r="AE18" s="1">
        <v>10</v>
      </c>
      <c r="AF18" s="1">
        <f t="shared" si="11"/>
        <v>4</v>
      </c>
      <c r="AG18" s="1">
        <v>6</v>
      </c>
      <c r="AH18" s="1">
        <f t="shared" si="12"/>
        <v>1</v>
      </c>
      <c r="AI18" s="1">
        <v>5</v>
      </c>
      <c r="AJ18" s="9">
        <v>42</v>
      </c>
      <c r="AK18" s="1">
        <f t="shared" si="16"/>
        <v>2</v>
      </c>
      <c r="AL18" s="1">
        <v>40</v>
      </c>
      <c r="AM18" s="1">
        <f t="shared" si="17"/>
        <v>12</v>
      </c>
      <c r="AN18" s="1">
        <v>28</v>
      </c>
      <c r="AO18" s="1">
        <f t="shared" si="18"/>
        <v>10</v>
      </c>
      <c r="AP18" s="1">
        <v>18</v>
      </c>
      <c r="AQ18" s="12"/>
      <c r="AR18" s="14">
        <f t="shared" si="13"/>
        <v>0</v>
      </c>
      <c r="AS18" s="13"/>
      <c r="AT18" s="14">
        <f t="shared" si="14"/>
        <v>0</v>
      </c>
      <c r="AU18" s="13"/>
      <c r="AV18" s="14">
        <f t="shared" si="15"/>
        <v>0</v>
      </c>
      <c r="AW18" s="13"/>
    </row>
    <row r="19" spans="1:49" x14ac:dyDescent="0.3">
      <c r="A19" s="1">
        <v>17</v>
      </c>
      <c r="B19" s="1">
        <f t="shared" si="0"/>
        <v>3</v>
      </c>
      <c r="C19" s="1">
        <v>20</v>
      </c>
      <c r="D19" s="1">
        <f t="shared" si="1"/>
        <v>-4</v>
      </c>
      <c r="E19" s="1">
        <v>16</v>
      </c>
      <c r="F19" s="1">
        <f t="shared" si="2"/>
        <v>8</v>
      </c>
      <c r="G19" s="1">
        <v>24</v>
      </c>
      <c r="H19" s="1">
        <f t="shared" si="3"/>
        <v>1</v>
      </c>
      <c r="I19" s="1">
        <v>25</v>
      </c>
      <c r="J19" s="7" t="s">
        <v>20</v>
      </c>
      <c r="K19" t="s">
        <v>122</v>
      </c>
      <c r="L19" s="1" t="s">
        <v>82</v>
      </c>
      <c r="N19" s="16">
        <v>14000</v>
      </c>
      <c r="O19" s="9">
        <v>1756</v>
      </c>
      <c r="P19" s="1">
        <f t="shared" si="4"/>
        <v>219</v>
      </c>
      <c r="Q19" s="1">
        <v>1537</v>
      </c>
      <c r="R19" s="1">
        <f t="shared" si="5"/>
        <v>190</v>
      </c>
      <c r="S19" s="1">
        <v>1347</v>
      </c>
      <c r="T19" s="1">
        <f t="shared" si="6"/>
        <v>156</v>
      </c>
      <c r="U19" s="1">
        <v>1191</v>
      </c>
      <c r="V19" s="9">
        <v>2501</v>
      </c>
      <c r="W19" s="1">
        <f t="shared" si="7"/>
        <v>994</v>
      </c>
      <c r="X19" s="1">
        <v>1507</v>
      </c>
      <c r="Y19" s="1">
        <f t="shared" si="8"/>
        <v>161</v>
      </c>
      <c r="Z19" s="1">
        <v>1346</v>
      </c>
      <c r="AA19" s="1">
        <f t="shared" si="9"/>
        <v>-178</v>
      </c>
      <c r="AB19" s="1">
        <v>1524</v>
      </c>
      <c r="AC19" s="9">
        <v>100</v>
      </c>
      <c r="AJ19" s="9">
        <v>4160</v>
      </c>
      <c r="AK19" s="1">
        <f t="shared" si="16"/>
        <v>643</v>
      </c>
      <c r="AL19" s="1">
        <v>3517</v>
      </c>
      <c r="AM19" s="1">
        <f t="shared" si="17"/>
        <v>354</v>
      </c>
      <c r="AN19" s="1">
        <v>3163</v>
      </c>
      <c r="AO19" s="1">
        <f t="shared" si="18"/>
        <v>482</v>
      </c>
      <c r="AP19" s="1">
        <v>2681</v>
      </c>
      <c r="AQ19" s="12">
        <v>8000000000</v>
      </c>
      <c r="AR19" s="14">
        <f t="shared" si="13"/>
        <v>2600000000</v>
      </c>
      <c r="AS19" s="13">
        <v>5400000000</v>
      </c>
      <c r="AT19" s="14">
        <f t="shared" si="14"/>
        <v>1200000000</v>
      </c>
      <c r="AU19" s="13">
        <v>4200000000</v>
      </c>
      <c r="AV19" s="14">
        <f t="shared" si="15"/>
        <v>0</v>
      </c>
      <c r="AW19" s="13">
        <v>4200000000</v>
      </c>
    </row>
    <row r="20" spans="1:49" x14ac:dyDescent="0.3">
      <c r="A20" s="1">
        <v>18</v>
      </c>
      <c r="B20" s="1" t="s">
        <v>12</v>
      </c>
      <c r="C20" s="1" t="s">
        <v>23</v>
      </c>
      <c r="D20" s="1" t="s">
        <v>12</v>
      </c>
      <c r="E20" s="1" t="s">
        <v>23</v>
      </c>
      <c r="F20" s="1" t="s">
        <v>12</v>
      </c>
      <c r="G20" s="1" t="s">
        <v>23</v>
      </c>
      <c r="H20" s="1" t="s">
        <v>12</v>
      </c>
      <c r="I20" s="1" t="s">
        <v>23</v>
      </c>
      <c r="J20" s="7" t="s">
        <v>21</v>
      </c>
      <c r="K20" t="s">
        <v>123</v>
      </c>
      <c r="L20" s="1" t="s">
        <v>76</v>
      </c>
      <c r="N20" s="16">
        <v>2522</v>
      </c>
      <c r="O20" s="9">
        <v>1647</v>
      </c>
      <c r="P20" s="1" t="s">
        <v>12</v>
      </c>
      <c r="R20" s="1" t="s">
        <v>12</v>
      </c>
      <c r="T20" s="1" t="s">
        <v>12</v>
      </c>
      <c r="V20" s="9">
        <v>2082</v>
      </c>
      <c r="W20" s="1" t="s">
        <v>12</v>
      </c>
      <c r="Y20" s="1" t="s">
        <v>12</v>
      </c>
      <c r="AA20" s="1" t="s">
        <v>12</v>
      </c>
      <c r="AC20" s="9">
        <v>134</v>
      </c>
      <c r="AQ20" s="12"/>
      <c r="AR20" s="14">
        <f t="shared" si="13"/>
        <v>0</v>
      </c>
      <c r="AS20" s="13"/>
      <c r="AT20" s="14">
        <f t="shared" si="14"/>
        <v>0</v>
      </c>
      <c r="AU20" s="13"/>
      <c r="AV20" s="14">
        <f t="shared" si="15"/>
        <v>0</v>
      </c>
      <c r="AW20" s="13"/>
    </row>
    <row r="21" spans="1:49" x14ac:dyDescent="0.3">
      <c r="A21" s="1">
        <v>19</v>
      </c>
      <c r="B21" s="1">
        <f t="shared" si="0"/>
        <v>3</v>
      </c>
      <c r="C21" s="1">
        <v>22</v>
      </c>
      <c r="D21" s="1" t="s">
        <v>12</v>
      </c>
      <c r="E21" s="1" t="s">
        <v>23</v>
      </c>
      <c r="F21" s="1" t="s">
        <v>12</v>
      </c>
      <c r="G21" s="1" t="s">
        <v>23</v>
      </c>
      <c r="H21" s="1" t="s">
        <v>12</v>
      </c>
      <c r="I21" s="1" t="s">
        <v>23</v>
      </c>
      <c r="J21" s="7" t="s">
        <v>24</v>
      </c>
      <c r="K21" t="s">
        <v>124</v>
      </c>
      <c r="L21" s="1" t="s">
        <v>83</v>
      </c>
      <c r="N21" s="16">
        <v>1608000</v>
      </c>
      <c r="O21" s="9">
        <v>1645</v>
      </c>
      <c r="P21" s="1">
        <f t="shared" si="4"/>
        <v>250</v>
      </c>
      <c r="Q21" s="1">
        <v>1395</v>
      </c>
      <c r="R21" s="1" t="s">
        <v>12</v>
      </c>
      <c r="T21" s="1" t="s">
        <v>12</v>
      </c>
      <c r="V21" s="9">
        <v>37410</v>
      </c>
      <c r="W21" s="1">
        <f t="shared" si="7"/>
        <v>20</v>
      </c>
      <c r="X21" s="1">
        <v>37390</v>
      </c>
      <c r="Y21" s="1" t="s">
        <v>12</v>
      </c>
      <c r="AA21" s="1" t="s">
        <v>12</v>
      </c>
      <c r="AC21" s="9">
        <v>12835</v>
      </c>
      <c r="AD21" s="1">
        <f t="shared" si="10"/>
        <v>462</v>
      </c>
      <c r="AE21" s="1">
        <v>12373</v>
      </c>
      <c r="AQ21" s="12">
        <v>469800000000</v>
      </c>
      <c r="AR21" s="14">
        <f t="shared" si="13"/>
        <v>83700000000</v>
      </c>
      <c r="AS21" s="13">
        <v>386100000000</v>
      </c>
      <c r="AT21" s="14" t="s">
        <v>12</v>
      </c>
      <c r="AU21" s="13"/>
      <c r="AV21" s="14">
        <f t="shared" si="15"/>
        <v>0</v>
      </c>
      <c r="AW21" s="13"/>
    </row>
    <row r="22" spans="1:49" x14ac:dyDescent="0.3">
      <c r="A22" s="1">
        <v>20</v>
      </c>
      <c r="B22" s="1">
        <f t="shared" si="0"/>
        <v>-1</v>
      </c>
      <c r="C22" s="1">
        <v>19</v>
      </c>
      <c r="D22" s="1">
        <f t="shared" si="1"/>
        <v>1</v>
      </c>
      <c r="E22" s="1">
        <v>20</v>
      </c>
      <c r="F22" s="1">
        <f t="shared" si="2"/>
        <v>3</v>
      </c>
      <c r="G22" s="1">
        <v>23</v>
      </c>
      <c r="H22" s="1">
        <f t="shared" si="3"/>
        <v>13</v>
      </c>
      <c r="I22" s="1">
        <v>36</v>
      </c>
      <c r="J22" s="7" t="s">
        <v>226</v>
      </c>
      <c r="K22" t="s">
        <v>125</v>
      </c>
      <c r="L22" s="1" t="s">
        <v>84</v>
      </c>
      <c r="N22" s="16">
        <v>15468</v>
      </c>
      <c r="O22" s="9">
        <v>1611</v>
      </c>
      <c r="P22" s="1">
        <f t="shared" si="4"/>
        <v>63</v>
      </c>
      <c r="Q22" s="1">
        <v>1548</v>
      </c>
      <c r="R22" s="1">
        <f t="shared" si="5"/>
        <v>193</v>
      </c>
      <c r="S22" s="1">
        <v>1355</v>
      </c>
      <c r="T22" s="1" t="s">
        <v>12</v>
      </c>
      <c r="V22" s="9">
        <v>4620</v>
      </c>
      <c r="W22" s="1">
        <f t="shared" si="7"/>
        <v>-81</v>
      </c>
      <c r="X22" s="1">
        <v>4701</v>
      </c>
      <c r="Y22" s="1">
        <f t="shared" si="8"/>
        <v>1429</v>
      </c>
      <c r="Z22" s="1">
        <v>3272</v>
      </c>
      <c r="AA22" s="1" t="s">
        <v>12</v>
      </c>
      <c r="AC22" s="9">
        <v>12</v>
      </c>
      <c r="AD22" s="1">
        <f t="shared" si="10"/>
        <v>6</v>
      </c>
      <c r="AE22" s="1">
        <v>6</v>
      </c>
      <c r="AF22" s="1">
        <f t="shared" si="11"/>
        <v>-1</v>
      </c>
      <c r="AG22" s="1">
        <v>7</v>
      </c>
      <c r="AQ22" s="12">
        <v>27000000000</v>
      </c>
      <c r="AR22" s="14">
        <f t="shared" si="13"/>
        <v>500000000</v>
      </c>
      <c r="AS22" s="13">
        <v>26500000000</v>
      </c>
      <c r="AT22" s="14">
        <f t="shared" si="14"/>
        <v>16300000000</v>
      </c>
      <c r="AU22" s="13">
        <v>10200000000</v>
      </c>
      <c r="AV22" s="14" t="s">
        <v>12</v>
      </c>
      <c r="AW22" s="13"/>
    </row>
    <row r="23" spans="1:49" x14ac:dyDescent="0.3">
      <c r="A23" s="1">
        <v>21</v>
      </c>
      <c r="B23" s="1">
        <f t="shared" si="0"/>
        <v>-5</v>
      </c>
      <c r="C23" s="1">
        <v>16</v>
      </c>
      <c r="D23" s="1">
        <f t="shared" si="1"/>
        <v>3</v>
      </c>
      <c r="E23" s="1">
        <v>19</v>
      </c>
      <c r="F23" s="1">
        <f t="shared" si="2"/>
        <v>1</v>
      </c>
      <c r="G23" s="1">
        <v>20</v>
      </c>
      <c r="H23" s="1">
        <f t="shared" si="3"/>
        <v>0</v>
      </c>
      <c r="I23" s="1">
        <v>20</v>
      </c>
      <c r="J23" s="7" t="s">
        <v>25</v>
      </c>
      <c r="K23" t="s">
        <v>126</v>
      </c>
      <c r="L23" s="1" t="s">
        <v>85</v>
      </c>
      <c r="N23" s="16">
        <v>10000</v>
      </c>
      <c r="O23" s="9">
        <v>1595</v>
      </c>
      <c r="P23" s="1">
        <f t="shared" si="4"/>
        <v>0</v>
      </c>
      <c r="Q23" s="1">
        <v>1595</v>
      </c>
      <c r="R23" s="1">
        <f t="shared" si="5"/>
        <v>158</v>
      </c>
      <c r="S23" s="1">
        <v>1437</v>
      </c>
      <c r="T23" s="1">
        <f t="shared" si="6"/>
        <v>10</v>
      </c>
      <c r="U23" s="1">
        <v>1427</v>
      </c>
      <c r="V23" s="9">
        <v>1854</v>
      </c>
      <c r="W23" s="1">
        <f t="shared" si="7"/>
        <v>0</v>
      </c>
      <c r="X23" s="1">
        <v>1854</v>
      </c>
      <c r="Y23" s="1">
        <f t="shared" si="8"/>
        <v>-61</v>
      </c>
      <c r="Z23" s="1">
        <v>1915</v>
      </c>
      <c r="AA23" s="1">
        <f t="shared" si="9"/>
        <v>0</v>
      </c>
      <c r="AB23" s="1">
        <v>1915</v>
      </c>
      <c r="AC23" s="9">
        <v>554</v>
      </c>
      <c r="AD23" s="1">
        <f t="shared" si="10"/>
        <v>0</v>
      </c>
      <c r="AE23" s="1">
        <v>554</v>
      </c>
      <c r="AF23" s="1">
        <f t="shared" si="11"/>
        <v>41</v>
      </c>
      <c r="AG23" s="1">
        <v>513</v>
      </c>
      <c r="AH23" s="1">
        <f t="shared" si="12"/>
        <v>0</v>
      </c>
      <c r="AI23" s="1">
        <v>513</v>
      </c>
      <c r="AQ23" s="12"/>
      <c r="AR23" s="14">
        <f t="shared" si="13"/>
        <v>0</v>
      </c>
      <c r="AS23" s="13"/>
      <c r="AT23" s="14">
        <f t="shared" si="14"/>
        <v>0</v>
      </c>
      <c r="AU23" s="13"/>
      <c r="AV23" s="14">
        <f t="shared" si="15"/>
        <v>0</v>
      </c>
      <c r="AW23" s="13"/>
    </row>
    <row r="24" spans="1:49" x14ac:dyDescent="0.3">
      <c r="A24" s="1">
        <v>22</v>
      </c>
      <c r="B24" s="1">
        <f t="shared" si="0"/>
        <v>-5</v>
      </c>
      <c r="C24" s="1">
        <v>17</v>
      </c>
      <c r="D24" s="1">
        <f t="shared" si="1"/>
        <v>1</v>
      </c>
      <c r="E24" s="1">
        <v>18</v>
      </c>
      <c r="F24" s="1">
        <f t="shared" si="2"/>
        <v>1</v>
      </c>
      <c r="G24" s="1">
        <v>19</v>
      </c>
      <c r="H24" s="1">
        <f t="shared" si="3"/>
        <v>-1</v>
      </c>
      <c r="I24" s="1">
        <v>18</v>
      </c>
      <c r="J24" s="7" t="s">
        <v>219</v>
      </c>
      <c r="K24" t="s">
        <v>267</v>
      </c>
      <c r="L24" s="1" t="s">
        <v>76</v>
      </c>
      <c r="N24" s="16">
        <v>20000</v>
      </c>
      <c r="O24" s="9">
        <v>1580</v>
      </c>
      <c r="P24" s="1">
        <f t="shared" si="4"/>
        <v>-6</v>
      </c>
      <c r="Q24" s="1">
        <v>1586</v>
      </c>
      <c r="R24" s="1">
        <f t="shared" si="5"/>
        <v>97</v>
      </c>
      <c r="S24" s="1">
        <v>1489</v>
      </c>
      <c r="T24" s="1">
        <f t="shared" si="6"/>
        <v>17</v>
      </c>
      <c r="U24" s="1">
        <v>1472</v>
      </c>
      <c r="V24" s="9">
        <v>2206</v>
      </c>
      <c r="W24" s="1">
        <f t="shared" si="7"/>
        <v>3</v>
      </c>
      <c r="X24" s="1">
        <v>2203</v>
      </c>
      <c r="Y24" s="1">
        <f t="shared" si="8"/>
        <v>-141</v>
      </c>
      <c r="Z24" s="1">
        <v>2344</v>
      </c>
      <c r="AA24" s="1">
        <f t="shared" si="9"/>
        <v>13</v>
      </c>
      <c r="AB24" s="1">
        <v>2331</v>
      </c>
      <c r="AC24" s="9">
        <v>3856</v>
      </c>
      <c r="AD24" s="1">
        <f t="shared" si="10"/>
        <v>-2</v>
      </c>
      <c r="AE24" s="1">
        <v>3858</v>
      </c>
      <c r="AF24" s="1">
        <f t="shared" si="11"/>
        <v>-438</v>
      </c>
      <c r="AG24" s="1">
        <v>4296</v>
      </c>
      <c r="AH24" s="1">
        <f t="shared" si="12"/>
        <v>112</v>
      </c>
      <c r="AI24" s="1">
        <v>4184</v>
      </c>
      <c r="AQ24" s="12">
        <v>27600000000</v>
      </c>
      <c r="AR24" s="14">
        <f t="shared" si="13"/>
        <v>4200000000</v>
      </c>
      <c r="AS24" s="13">
        <v>23400000000</v>
      </c>
      <c r="AT24" s="14">
        <f t="shared" si="14"/>
        <v>-1100000000</v>
      </c>
      <c r="AU24" s="13">
        <v>24500000000</v>
      </c>
      <c r="AV24" s="14">
        <f t="shared" si="15"/>
        <v>800000000</v>
      </c>
      <c r="AW24" s="13">
        <v>23700000000</v>
      </c>
    </row>
    <row r="25" spans="1:49" x14ac:dyDescent="0.3">
      <c r="A25" s="1">
        <v>23</v>
      </c>
      <c r="B25" s="1">
        <f t="shared" si="0"/>
        <v>0</v>
      </c>
      <c r="C25" s="1">
        <v>23</v>
      </c>
      <c r="D25" s="1">
        <f t="shared" si="1"/>
        <v>-1</v>
      </c>
      <c r="E25" s="1">
        <v>22</v>
      </c>
      <c r="F25" s="1">
        <f t="shared" si="2"/>
        <v>3</v>
      </c>
      <c r="G25" s="1">
        <v>25</v>
      </c>
      <c r="H25" s="1">
        <f t="shared" si="3"/>
        <v>-2</v>
      </c>
      <c r="I25" s="1">
        <v>23</v>
      </c>
      <c r="J25" s="7" t="s">
        <v>26</v>
      </c>
      <c r="K25" t="s">
        <v>127</v>
      </c>
      <c r="L25" s="1" t="s">
        <v>85</v>
      </c>
      <c r="N25" s="16">
        <v>388</v>
      </c>
      <c r="O25" s="9">
        <v>1562</v>
      </c>
      <c r="P25" s="1">
        <f t="shared" si="4"/>
        <v>214</v>
      </c>
      <c r="Q25" s="1">
        <v>1348</v>
      </c>
      <c r="R25" s="1">
        <f t="shared" si="5"/>
        <v>37</v>
      </c>
      <c r="S25" s="1">
        <v>1311</v>
      </c>
      <c r="T25" s="1">
        <f t="shared" si="6"/>
        <v>63</v>
      </c>
      <c r="U25" s="1">
        <v>1248</v>
      </c>
      <c r="V25" s="9">
        <v>2164</v>
      </c>
      <c r="W25" s="1">
        <f t="shared" si="7"/>
        <v>113</v>
      </c>
      <c r="X25" s="1">
        <v>2051</v>
      </c>
      <c r="Y25" s="1">
        <f t="shared" si="8"/>
        <v>359</v>
      </c>
      <c r="Z25" s="1">
        <v>1692</v>
      </c>
      <c r="AA25" s="1">
        <f t="shared" si="9"/>
        <v>-207</v>
      </c>
      <c r="AB25" s="1">
        <v>1899</v>
      </c>
      <c r="AC25" s="9">
        <v>8</v>
      </c>
      <c r="AD25" s="1">
        <f t="shared" si="10"/>
        <v>3</v>
      </c>
      <c r="AE25" s="1">
        <v>5</v>
      </c>
      <c r="AF25" s="1">
        <f t="shared" si="11"/>
        <v>-50</v>
      </c>
      <c r="AG25" s="1">
        <v>55</v>
      </c>
      <c r="AH25" s="1">
        <f t="shared" si="12"/>
        <v>8</v>
      </c>
      <c r="AI25" s="1">
        <v>47</v>
      </c>
      <c r="AQ25" s="12"/>
      <c r="AR25" s="14">
        <f t="shared" si="13"/>
        <v>0</v>
      </c>
      <c r="AS25" s="13"/>
      <c r="AT25" s="14">
        <f t="shared" si="14"/>
        <v>0</v>
      </c>
      <c r="AU25" s="13"/>
      <c r="AV25" s="14">
        <f t="shared" si="15"/>
        <v>0</v>
      </c>
      <c r="AW25" s="13"/>
    </row>
    <row r="26" spans="1:49" x14ac:dyDescent="0.3">
      <c r="A26" s="1">
        <v>24</v>
      </c>
      <c r="B26" s="1">
        <f t="shared" si="0"/>
        <v>2</v>
      </c>
      <c r="C26" s="1">
        <v>26</v>
      </c>
      <c r="D26" s="1">
        <f t="shared" si="1"/>
        <v>10</v>
      </c>
      <c r="E26" s="1">
        <v>36</v>
      </c>
      <c r="F26" s="1">
        <f t="shared" si="2"/>
        <v>3</v>
      </c>
      <c r="G26" s="1">
        <v>39</v>
      </c>
      <c r="H26" s="1">
        <f t="shared" si="3"/>
        <v>2</v>
      </c>
      <c r="I26" s="1">
        <v>41</v>
      </c>
      <c r="J26" s="7" t="s">
        <v>243</v>
      </c>
      <c r="K26" t="s">
        <v>128</v>
      </c>
      <c r="L26" s="1" t="s">
        <v>86</v>
      </c>
      <c r="N26" s="16">
        <v>6059</v>
      </c>
      <c r="O26" s="9">
        <v>1500</v>
      </c>
      <c r="P26" s="1">
        <f t="shared" si="4"/>
        <v>285</v>
      </c>
      <c r="Q26" s="1">
        <v>1215</v>
      </c>
      <c r="R26" s="1">
        <f t="shared" si="5"/>
        <v>276</v>
      </c>
      <c r="S26" s="1">
        <v>939</v>
      </c>
      <c r="T26" s="1">
        <f t="shared" si="6"/>
        <v>69</v>
      </c>
      <c r="U26" s="1">
        <v>870</v>
      </c>
      <c r="V26" s="9">
        <v>5334</v>
      </c>
      <c r="W26" s="1">
        <f t="shared" si="7"/>
        <v>1294</v>
      </c>
      <c r="X26" s="1">
        <v>4040</v>
      </c>
      <c r="Y26" s="1">
        <f t="shared" si="8"/>
        <v>540</v>
      </c>
      <c r="Z26" s="1">
        <v>3500</v>
      </c>
      <c r="AA26" s="1">
        <f t="shared" si="9"/>
        <v>-210</v>
      </c>
      <c r="AB26" s="1">
        <v>3710</v>
      </c>
      <c r="AC26" s="9">
        <v>81</v>
      </c>
      <c r="AD26" s="1">
        <f t="shared" si="10"/>
        <v>3</v>
      </c>
      <c r="AE26" s="1">
        <v>78</v>
      </c>
      <c r="AF26" s="1">
        <f t="shared" si="11"/>
        <v>-22</v>
      </c>
      <c r="AG26" s="1">
        <v>100</v>
      </c>
      <c r="AH26" s="1">
        <f t="shared" si="12"/>
        <v>93</v>
      </c>
      <c r="AI26" s="1">
        <v>7</v>
      </c>
      <c r="AJ26" s="9">
        <v>6</v>
      </c>
      <c r="AK26" s="1">
        <f t="shared" si="16"/>
        <v>0</v>
      </c>
      <c r="AL26" s="1">
        <v>6</v>
      </c>
      <c r="AM26" s="1">
        <f t="shared" si="17"/>
        <v>-19</v>
      </c>
      <c r="AN26" s="1">
        <v>25</v>
      </c>
      <c r="AQ26" s="12"/>
      <c r="AR26" s="14">
        <f t="shared" si="13"/>
        <v>0</v>
      </c>
      <c r="AS26" s="13"/>
      <c r="AT26" s="14">
        <f t="shared" si="14"/>
        <v>0</v>
      </c>
      <c r="AU26" s="13"/>
      <c r="AV26" s="14">
        <f t="shared" si="15"/>
        <v>0</v>
      </c>
      <c r="AW26" s="13"/>
    </row>
    <row r="27" spans="1:49" x14ac:dyDescent="0.3">
      <c r="A27" s="1">
        <v>25</v>
      </c>
      <c r="B27" s="1">
        <f t="shared" si="0"/>
        <v>15</v>
      </c>
      <c r="C27" s="1">
        <v>40</v>
      </c>
      <c r="D27" s="1">
        <f t="shared" si="1"/>
        <v>-1</v>
      </c>
      <c r="E27" s="1">
        <v>39</v>
      </c>
      <c r="F27" s="1">
        <f t="shared" si="2"/>
        <v>4</v>
      </c>
      <c r="G27" s="1">
        <v>43</v>
      </c>
      <c r="H27" s="1">
        <f t="shared" si="3"/>
        <v>-3</v>
      </c>
      <c r="I27" s="1">
        <v>40</v>
      </c>
      <c r="J27" s="7" t="s">
        <v>212</v>
      </c>
      <c r="K27" t="s">
        <v>129</v>
      </c>
      <c r="L27" s="1" t="s">
        <v>87</v>
      </c>
      <c r="N27" s="16">
        <v>465000</v>
      </c>
      <c r="O27" s="9">
        <v>1404</v>
      </c>
      <c r="P27" s="1">
        <f t="shared" si="4"/>
        <v>461</v>
      </c>
      <c r="Q27" s="1">
        <v>943</v>
      </c>
      <c r="R27" s="1">
        <f t="shared" si="5"/>
        <v>76</v>
      </c>
      <c r="S27" s="1">
        <v>867</v>
      </c>
      <c r="T27" s="1">
        <f t="shared" si="6"/>
        <v>-12</v>
      </c>
      <c r="U27" s="1">
        <v>879</v>
      </c>
      <c r="V27" s="9">
        <v>18500</v>
      </c>
      <c r="W27" s="1">
        <f t="shared" si="7"/>
        <v>4422</v>
      </c>
      <c r="X27" s="1">
        <v>14078</v>
      </c>
      <c r="Y27" s="1">
        <f t="shared" si="8"/>
        <v>1225</v>
      </c>
      <c r="Z27" s="1">
        <v>12853</v>
      </c>
      <c r="AA27" s="1">
        <f t="shared" si="9"/>
        <v>1642</v>
      </c>
      <c r="AB27" s="1">
        <v>11211</v>
      </c>
      <c r="AC27" s="9">
        <v>10</v>
      </c>
      <c r="AD27" s="1">
        <f t="shared" si="10"/>
        <v>-5</v>
      </c>
      <c r="AE27" s="1">
        <v>15</v>
      </c>
      <c r="AF27" s="1">
        <f t="shared" si="11"/>
        <v>-20</v>
      </c>
      <c r="AG27" s="1">
        <v>35</v>
      </c>
      <c r="AH27" s="1">
        <f t="shared" si="12"/>
        <v>0</v>
      </c>
      <c r="AI27" s="1">
        <v>35</v>
      </c>
      <c r="AQ27" s="12">
        <v>137900000000</v>
      </c>
      <c r="AR27" s="14">
        <f t="shared" si="13"/>
        <v>5400000000</v>
      </c>
      <c r="AS27" s="13">
        <v>132500000000</v>
      </c>
      <c r="AT27" s="14">
        <f t="shared" si="14"/>
        <v>11300000000</v>
      </c>
      <c r="AU27" s="13">
        <v>121200000000</v>
      </c>
      <c r="AV27" s="14">
        <f t="shared" si="15"/>
        <v>-1500000000</v>
      </c>
      <c r="AW27" s="13">
        <v>122700000000</v>
      </c>
    </row>
    <row r="28" spans="1:49" x14ac:dyDescent="0.3">
      <c r="A28" s="1">
        <v>26</v>
      </c>
      <c r="B28" s="1">
        <f t="shared" si="0"/>
        <v>-5</v>
      </c>
      <c r="C28" s="1">
        <v>21</v>
      </c>
      <c r="D28" s="1">
        <f t="shared" si="1"/>
        <v>-6</v>
      </c>
      <c r="E28" s="1">
        <v>15</v>
      </c>
      <c r="F28" s="1">
        <f t="shared" si="2"/>
        <v>1</v>
      </c>
      <c r="G28" s="1">
        <v>16</v>
      </c>
      <c r="H28" s="1">
        <f t="shared" si="3"/>
        <v>0</v>
      </c>
      <c r="I28" s="1">
        <v>16</v>
      </c>
      <c r="J28" s="7" t="s">
        <v>27</v>
      </c>
      <c r="K28" t="s">
        <v>130</v>
      </c>
      <c r="L28" s="1" t="s">
        <v>88</v>
      </c>
      <c r="N28" s="16">
        <v>10000</v>
      </c>
      <c r="O28" s="9">
        <v>1398</v>
      </c>
      <c r="P28" s="1">
        <f t="shared" si="4"/>
        <v>-136</v>
      </c>
      <c r="Q28" s="1">
        <v>1534</v>
      </c>
      <c r="R28" s="1">
        <f t="shared" si="5"/>
        <v>-292</v>
      </c>
      <c r="S28" s="1">
        <v>1826</v>
      </c>
      <c r="T28" s="1">
        <f t="shared" si="6"/>
        <v>231</v>
      </c>
      <c r="U28" s="1">
        <v>1595</v>
      </c>
      <c r="V28" s="9">
        <v>6708</v>
      </c>
      <c r="W28" s="1">
        <f t="shared" si="7"/>
        <v>962</v>
      </c>
      <c r="X28" s="1">
        <v>5746</v>
      </c>
      <c r="Y28" s="1">
        <f t="shared" si="8"/>
        <v>3924</v>
      </c>
      <c r="Z28" s="1">
        <v>1822</v>
      </c>
      <c r="AA28" s="1">
        <f t="shared" si="9"/>
        <v>-9425</v>
      </c>
      <c r="AB28" s="1">
        <v>11247</v>
      </c>
      <c r="AC28" s="9">
        <v>1792</v>
      </c>
      <c r="AD28" s="1">
        <f t="shared" si="10"/>
        <v>-76</v>
      </c>
      <c r="AE28" s="1">
        <v>1868</v>
      </c>
      <c r="AF28" s="1">
        <f t="shared" si="11"/>
        <v>179</v>
      </c>
      <c r="AG28" s="1">
        <v>1689</v>
      </c>
      <c r="AH28" s="1">
        <f t="shared" si="12"/>
        <v>-313</v>
      </c>
      <c r="AI28" s="1">
        <v>2002</v>
      </c>
      <c r="AQ28" s="12">
        <v>38400000000</v>
      </c>
      <c r="AR28" s="14">
        <f t="shared" si="13"/>
        <v>10000000000</v>
      </c>
      <c r="AS28" s="13">
        <v>28400000000</v>
      </c>
      <c r="AT28" s="14">
        <f t="shared" si="14"/>
        <v>6700000000</v>
      </c>
      <c r="AU28" s="13">
        <v>21700000000</v>
      </c>
      <c r="AV28" s="14">
        <f t="shared" si="15"/>
        <v>-10200000000</v>
      </c>
      <c r="AW28" s="13">
        <v>31900000000</v>
      </c>
    </row>
    <row r="29" spans="1:49" x14ac:dyDescent="0.3">
      <c r="A29" s="1">
        <v>27</v>
      </c>
      <c r="B29" s="1">
        <f t="shared" si="0"/>
        <v>-2</v>
      </c>
      <c r="C29" s="1">
        <v>25</v>
      </c>
      <c r="D29" s="1">
        <f t="shared" si="1"/>
        <v>2</v>
      </c>
      <c r="E29" s="1">
        <v>27</v>
      </c>
      <c r="F29" s="1">
        <f t="shared" si="2"/>
        <v>1</v>
      </c>
      <c r="G29" s="1">
        <v>28</v>
      </c>
      <c r="H29" s="1">
        <f t="shared" si="3"/>
        <v>5</v>
      </c>
      <c r="I29" s="1">
        <v>33</v>
      </c>
      <c r="J29" s="7" t="s">
        <v>29</v>
      </c>
      <c r="K29" t="s">
        <v>267</v>
      </c>
      <c r="L29" s="1" t="s">
        <v>76</v>
      </c>
      <c r="N29" s="16">
        <v>43864</v>
      </c>
      <c r="O29" s="9">
        <v>1281</v>
      </c>
      <c r="P29" s="1">
        <f t="shared" si="4"/>
        <v>52</v>
      </c>
      <c r="Q29" s="1">
        <v>1229</v>
      </c>
      <c r="R29" s="1">
        <f t="shared" si="5"/>
        <v>63</v>
      </c>
      <c r="S29" s="1">
        <v>1166</v>
      </c>
      <c r="T29" s="1">
        <f t="shared" si="6"/>
        <v>136</v>
      </c>
      <c r="U29" s="1">
        <v>1030</v>
      </c>
      <c r="V29" s="9">
        <v>2310</v>
      </c>
      <c r="W29" s="1">
        <f t="shared" si="7"/>
        <v>53</v>
      </c>
      <c r="X29" s="1">
        <v>2257</v>
      </c>
      <c r="Y29" s="1">
        <f t="shared" si="8"/>
        <v>496</v>
      </c>
      <c r="Z29" s="1">
        <v>1761</v>
      </c>
      <c r="AA29" s="1">
        <f t="shared" si="9"/>
        <v>72</v>
      </c>
      <c r="AB29" s="1">
        <v>1689</v>
      </c>
      <c r="AC29" s="9">
        <v>3859</v>
      </c>
      <c r="AD29" s="1">
        <f t="shared" si="10"/>
        <v>262</v>
      </c>
      <c r="AE29" s="1">
        <v>3597</v>
      </c>
      <c r="AF29" s="1">
        <f t="shared" si="11"/>
        <v>-2230</v>
      </c>
      <c r="AG29" s="1">
        <v>5827</v>
      </c>
      <c r="AH29" s="1">
        <f t="shared" si="12"/>
        <v>2473</v>
      </c>
      <c r="AI29" s="1">
        <v>3354</v>
      </c>
      <c r="AQ29" s="12">
        <v>14500000000</v>
      </c>
      <c r="AR29" s="14">
        <f t="shared" si="13"/>
        <v>7700000000</v>
      </c>
      <c r="AS29" s="13">
        <v>6800000000</v>
      </c>
      <c r="AT29" s="14">
        <f t="shared" si="14"/>
        <v>3100000000</v>
      </c>
      <c r="AU29" s="13">
        <v>3700000000</v>
      </c>
      <c r="AV29" s="14">
        <f t="shared" si="15"/>
        <v>200000000</v>
      </c>
      <c r="AW29" s="13">
        <v>3500000000</v>
      </c>
    </row>
    <row r="30" spans="1:49" x14ac:dyDescent="0.3">
      <c r="A30" s="1">
        <v>28</v>
      </c>
      <c r="B30" s="1">
        <f t="shared" si="0"/>
        <v>13</v>
      </c>
      <c r="C30" s="1">
        <v>41</v>
      </c>
      <c r="D30" s="1">
        <f t="shared" si="1"/>
        <v>-1</v>
      </c>
      <c r="E30" s="1">
        <v>40</v>
      </c>
      <c r="F30" s="1">
        <f t="shared" si="2"/>
        <v>1</v>
      </c>
      <c r="G30" s="1">
        <v>41</v>
      </c>
      <c r="H30" s="1">
        <f t="shared" si="3"/>
        <v>51</v>
      </c>
      <c r="I30" s="1">
        <v>92</v>
      </c>
      <c r="J30" s="7" t="s">
        <v>28</v>
      </c>
      <c r="K30" t="s">
        <v>127</v>
      </c>
      <c r="L30" s="1" t="s">
        <v>85</v>
      </c>
      <c r="N30" s="16">
        <v>10000</v>
      </c>
      <c r="O30" s="9">
        <v>1271</v>
      </c>
      <c r="P30" s="1">
        <f t="shared" si="4"/>
        <v>341</v>
      </c>
      <c r="Q30" s="1">
        <v>930</v>
      </c>
      <c r="R30" s="1">
        <f t="shared" si="5"/>
        <v>41</v>
      </c>
      <c r="S30" s="1">
        <v>889</v>
      </c>
      <c r="T30" s="1" t="s">
        <v>12</v>
      </c>
      <c r="V30" s="9">
        <v>2418</v>
      </c>
      <c r="W30" s="1">
        <f t="shared" si="7"/>
        <v>80</v>
      </c>
      <c r="X30" s="1">
        <v>2338</v>
      </c>
      <c r="Y30" s="1">
        <f t="shared" si="8"/>
        <v>109</v>
      </c>
      <c r="Z30" s="1">
        <v>2229</v>
      </c>
      <c r="AA30" s="1" t="s">
        <v>12</v>
      </c>
      <c r="AC30" s="9">
        <v>2416</v>
      </c>
      <c r="AD30" s="1">
        <f t="shared" si="10"/>
        <v>671</v>
      </c>
      <c r="AE30" s="1">
        <v>1745</v>
      </c>
      <c r="AF30" s="1">
        <f t="shared" si="11"/>
        <v>108</v>
      </c>
      <c r="AG30" s="1">
        <v>1637</v>
      </c>
      <c r="AQ30" s="12">
        <v>31000000000</v>
      </c>
      <c r="AR30" s="14">
        <f t="shared" si="13"/>
        <v>19700000000</v>
      </c>
      <c r="AS30" s="13">
        <v>11300000000</v>
      </c>
      <c r="AT30" s="14" t="s">
        <v>12</v>
      </c>
      <c r="AU30" s="13"/>
      <c r="AV30" s="14">
        <f t="shared" si="15"/>
        <v>0</v>
      </c>
      <c r="AW30" s="13"/>
    </row>
    <row r="31" spans="1:49" x14ac:dyDescent="0.3">
      <c r="A31" s="1">
        <v>29</v>
      </c>
      <c r="B31" s="1" t="s">
        <v>12</v>
      </c>
      <c r="C31" s="1" t="s">
        <v>23</v>
      </c>
      <c r="D31" s="1" t="s">
        <v>12</v>
      </c>
      <c r="E31" s="1" t="s">
        <v>23</v>
      </c>
      <c r="F31" s="1" t="s">
        <v>12</v>
      </c>
      <c r="G31" s="1" t="s">
        <v>23</v>
      </c>
      <c r="H31" s="1" t="s">
        <v>12</v>
      </c>
      <c r="I31" s="1" t="s">
        <v>23</v>
      </c>
      <c r="J31" s="7" t="s">
        <v>30</v>
      </c>
      <c r="K31" t="s">
        <v>131</v>
      </c>
      <c r="L31" s="1" t="s">
        <v>89</v>
      </c>
      <c r="N31" s="16">
        <v>17250</v>
      </c>
      <c r="O31" s="9">
        <v>1262</v>
      </c>
      <c r="P31" s="1" t="s">
        <v>12</v>
      </c>
      <c r="R31" s="1" t="s">
        <v>12</v>
      </c>
      <c r="T31" s="1" t="s">
        <v>12</v>
      </c>
      <c r="V31" s="9">
        <v>1264</v>
      </c>
      <c r="W31" s="1" t="s">
        <v>12</v>
      </c>
      <c r="Y31" s="1" t="s">
        <v>12</v>
      </c>
      <c r="AA31" s="1" t="s">
        <v>12</v>
      </c>
      <c r="AC31" s="9">
        <v>2204</v>
      </c>
      <c r="AJ31" s="9">
        <v>41</v>
      </c>
      <c r="AQ31" s="12">
        <v>12800000000</v>
      </c>
      <c r="AR31" s="14" t="s">
        <v>12</v>
      </c>
      <c r="AS31" s="13"/>
      <c r="AT31" s="14">
        <f t="shared" si="14"/>
        <v>0</v>
      </c>
      <c r="AU31" s="13"/>
      <c r="AV31" s="14">
        <f t="shared" si="15"/>
        <v>0</v>
      </c>
      <c r="AW31" s="13"/>
    </row>
    <row r="32" spans="1:49" x14ac:dyDescent="0.3">
      <c r="A32" s="1">
        <v>30</v>
      </c>
      <c r="B32" s="1">
        <f t="shared" si="0"/>
        <v>-1</v>
      </c>
      <c r="C32" s="1">
        <v>29</v>
      </c>
      <c r="D32" s="1">
        <f t="shared" si="1"/>
        <v>0</v>
      </c>
      <c r="E32" s="1">
        <v>29</v>
      </c>
      <c r="F32" s="1">
        <f t="shared" si="2"/>
        <v>6</v>
      </c>
      <c r="G32" s="1">
        <v>35</v>
      </c>
      <c r="H32" s="1">
        <f t="shared" si="3"/>
        <v>-4</v>
      </c>
      <c r="I32" s="1">
        <v>31</v>
      </c>
      <c r="J32" s="7" t="s">
        <v>208</v>
      </c>
      <c r="K32" t="s">
        <v>132</v>
      </c>
      <c r="L32" s="1" t="s">
        <v>90</v>
      </c>
      <c r="N32" s="16">
        <v>413000</v>
      </c>
      <c r="O32" s="9">
        <v>1258</v>
      </c>
      <c r="P32" s="1">
        <f t="shared" si="4"/>
        <v>109</v>
      </c>
      <c r="Q32" s="1">
        <v>1149</v>
      </c>
      <c r="R32" s="1">
        <f t="shared" si="5"/>
        <v>97</v>
      </c>
      <c r="S32" s="1">
        <v>1052</v>
      </c>
      <c r="T32" s="1">
        <f t="shared" si="6"/>
        <v>-10</v>
      </c>
      <c r="U32" s="1">
        <v>1062</v>
      </c>
      <c r="V32" s="9">
        <v>4747</v>
      </c>
      <c r="W32" s="1">
        <f t="shared" si="7"/>
        <v>170</v>
      </c>
      <c r="X32" s="1">
        <v>4577</v>
      </c>
      <c r="Y32" s="1">
        <f t="shared" si="8"/>
        <v>3</v>
      </c>
      <c r="Z32" s="1">
        <v>4574</v>
      </c>
      <c r="AA32" s="1">
        <f t="shared" si="9"/>
        <v>14</v>
      </c>
      <c r="AB32" s="1">
        <v>4560</v>
      </c>
      <c r="AC32" s="9">
        <v>502</v>
      </c>
      <c r="AD32" s="1">
        <f t="shared" si="10"/>
        <v>-222</v>
      </c>
      <c r="AE32" s="1">
        <v>724</v>
      </c>
      <c r="AF32" s="1">
        <f t="shared" si="11"/>
        <v>-10</v>
      </c>
      <c r="AG32" s="1">
        <v>734</v>
      </c>
      <c r="AH32" s="1">
        <f t="shared" si="12"/>
        <v>20</v>
      </c>
      <c r="AI32" s="1">
        <v>714</v>
      </c>
      <c r="AQ32" s="12">
        <v>53800000000</v>
      </c>
      <c r="AR32" s="14">
        <f t="shared" si="13"/>
        <v>2000000000</v>
      </c>
      <c r="AS32" s="13">
        <v>51800000000</v>
      </c>
      <c r="AT32" s="14">
        <f t="shared" si="14"/>
        <v>7600000000</v>
      </c>
      <c r="AU32" s="13">
        <v>44200000000</v>
      </c>
      <c r="AV32" s="14">
        <f t="shared" si="15"/>
        <v>-300000000</v>
      </c>
      <c r="AW32" s="13">
        <v>44500000000</v>
      </c>
    </row>
    <row r="33" spans="1:49" x14ac:dyDescent="0.3">
      <c r="A33" s="1">
        <v>31</v>
      </c>
      <c r="B33" s="1">
        <f t="shared" si="0"/>
        <v>49</v>
      </c>
      <c r="C33" s="1">
        <v>80</v>
      </c>
      <c r="D33" s="1">
        <f t="shared" si="1"/>
        <v>-46</v>
      </c>
      <c r="E33" s="1">
        <v>34</v>
      </c>
      <c r="F33" s="1">
        <f t="shared" si="2"/>
        <v>6</v>
      </c>
      <c r="G33" s="1">
        <v>40</v>
      </c>
      <c r="H33" s="1">
        <f t="shared" si="3"/>
        <v>-3</v>
      </c>
      <c r="I33" s="1">
        <v>37</v>
      </c>
      <c r="J33" s="7" t="s">
        <v>31</v>
      </c>
      <c r="K33" t="s">
        <v>133</v>
      </c>
      <c r="L33" s="1" t="s">
        <v>76</v>
      </c>
      <c r="N33" s="16">
        <v>28000</v>
      </c>
      <c r="O33" s="9">
        <v>1232</v>
      </c>
      <c r="P33" s="1">
        <f t="shared" si="4"/>
        <v>712</v>
      </c>
      <c r="Q33" s="1">
        <v>520</v>
      </c>
      <c r="R33" s="1">
        <f t="shared" si="5"/>
        <v>-371</v>
      </c>
      <c r="S33" s="1">
        <v>891</v>
      </c>
      <c r="T33" s="1">
        <f t="shared" si="6"/>
        <v>-49</v>
      </c>
      <c r="U33" s="1">
        <v>940</v>
      </c>
      <c r="V33" s="9">
        <v>2342</v>
      </c>
      <c r="W33" s="1">
        <f t="shared" si="7"/>
        <v>1030</v>
      </c>
      <c r="X33" s="1">
        <v>1312</v>
      </c>
      <c r="Y33" s="1">
        <f t="shared" si="8"/>
        <v>-413</v>
      </c>
      <c r="Z33" s="1">
        <v>1725</v>
      </c>
      <c r="AA33" s="1">
        <f t="shared" si="9"/>
        <v>86</v>
      </c>
      <c r="AB33" s="1">
        <v>1639</v>
      </c>
      <c r="AC33" s="9">
        <v>2879</v>
      </c>
      <c r="AD33" s="1">
        <f t="shared" si="10"/>
        <v>1612</v>
      </c>
      <c r="AE33" s="1">
        <v>1267</v>
      </c>
      <c r="AF33" s="1">
        <f t="shared" si="11"/>
        <v>-910</v>
      </c>
      <c r="AG33" s="1">
        <v>2177</v>
      </c>
      <c r="AH33" s="1">
        <f t="shared" si="12"/>
        <v>-330</v>
      </c>
      <c r="AI33" s="1">
        <v>2507</v>
      </c>
      <c r="AQ33" s="12">
        <v>19900000000</v>
      </c>
      <c r="AR33" s="14">
        <f t="shared" si="13"/>
        <v>11300000000</v>
      </c>
      <c r="AS33" s="13">
        <v>8600000000</v>
      </c>
      <c r="AT33" s="14">
        <f t="shared" si="14"/>
        <v>900000000</v>
      </c>
      <c r="AU33" s="13">
        <v>7700000000</v>
      </c>
      <c r="AV33" s="14">
        <f t="shared" si="15"/>
        <v>700000000</v>
      </c>
      <c r="AW33" s="13">
        <v>7000000000</v>
      </c>
    </row>
    <row r="34" spans="1:49" x14ac:dyDescent="0.3">
      <c r="A34" s="1">
        <v>32</v>
      </c>
      <c r="B34" s="1">
        <f t="shared" si="0"/>
        <v>-5</v>
      </c>
      <c r="C34" s="1">
        <v>27</v>
      </c>
      <c r="D34" s="1">
        <f t="shared" si="1"/>
        <v>3</v>
      </c>
      <c r="E34" s="1">
        <v>30</v>
      </c>
      <c r="F34" s="1">
        <f t="shared" si="2"/>
        <v>-4</v>
      </c>
      <c r="G34" s="1">
        <v>26</v>
      </c>
      <c r="H34" s="1">
        <f t="shared" si="3"/>
        <v>-5</v>
      </c>
      <c r="I34" s="1">
        <v>21</v>
      </c>
      <c r="J34" s="7" t="s">
        <v>32</v>
      </c>
      <c r="K34" t="s">
        <v>134</v>
      </c>
      <c r="L34" s="1" t="s">
        <v>90</v>
      </c>
      <c r="N34" s="16">
        <v>18300</v>
      </c>
      <c r="O34" s="9">
        <v>1220</v>
      </c>
      <c r="P34" s="1">
        <f t="shared" si="4"/>
        <v>48</v>
      </c>
      <c r="Q34" s="1">
        <v>1172</v>
      </c>
      <c r="R34" s="1">
        <f t="shared" si="5"/>
        <v>-45</v>
      </c>
      <c r="S34" s="1">
        <v>1217</v>
      </c>
      <c r="T34" s="1">
        <f t="shared" si="6"/>
        <v>-158</v>
      </c>
      <c r="U34" s="1">
        <v>1375</v>
      </c>
      <c r="V34" s="9">
        <v>4257</v>
      </c>
      <c r="W34" s="1">
        <f t="shared" si="7"/>
        <v>342</v>
      </c>
      <c r="X34" s="1">
        <v>3915</v>
      </c>
      <c r="Y34" s="1">
        <f t="shared" si="8"/>
        <v>372</v>
      </c>
      <c r="Z34" s="1">
        <v>3543</v>
      </c>
      <c r="AA34" s="1">
        <f t="shared" si="9"/>
        <v>-818</v>
      </c>
      <c r="AB34" s="1">
        <v>4361</v>
      </c>
      <c r="AC34" s="9">
        <v>4056</v>
      </c>
      <c r="AD34" s="1">
        <f t="shared" si="10"/>
        <v>-388</v>
      </c>
      <c r="AE34" s="1">
        <v>4444</v>
      </c>
      <c r="AI34" s="1">
        <v>5187</v>
      </c>
      <c r="AJ34" s="9">
        <v>30</v>
      </c>
      <c r="AK34" s="1">
        <f t="shared" si="16"/>
        <v>-1</v>
      </c>
      <c r="AL34" s="1">
        <v>31</v>
      </c>
      <c r="AM34" s="1">
        <f t="shared" si="17"/>
        <v>10</v>
      </c>
      <c r="AN34" s="1">
        <v>21</v>
      </c>
      <c r="AQ34" s="12">
        <v>3800000000</v>
      </c>
      <c r="AR34" s="14">
        <f t="shared" si="13"/>
        <v>700000000</v>
      </c>
      <c r="AS34" s="13">
        <v>3100000000</v>
      </c>
      <c r="AT34" s="14">
        <f t="shared" si="14"/>
        <v>-200000000</v>
      </c>
      <c r="AU34" s="13">
        <v>3300000000</v>
      </c>
      <c r="AV34" s="14">
        <f t="shared" si="15"/>
        <v>400000000</v>
      </c>
      <c r="AW34" s="13">
        <v>2900000000</v>
      </c>
    </row>
    <row r="35" spans="1:49" x14ac:dyDescent="0.3">
      <c r="A35" s="1">
        <v>33</v>
      </c>
      <c r="B35" s="1">
        <f t="shared" si="0"/>
        <v>-3</v>
      </c>
      <c r="C35" s="1">
        <v>30</v>
      </c>
      <c r="D35" s="1">
        <f t="shared" si="1"/>
        <v>-6</v>
      </c>
      <c r="E35" s="1">
        <v>24</v>
      </c>
      <c r="F35" s="1">
        <f t="shared" si="2"/>
        <v>-6</v>
      </c>
      <c r="G35" s="1">
        <v>18</v>
      </c>
      <c r="H35" s="1">
        <f t="shared" si="3"/>
        <v>52</v>
      </c>
      <c r="I35" s="1">
        <v>70</v>
      </c>
      <c r="J35" s="7" t="s">
        <v>33</v>
      </c>
      <c r="K35" t="s">
        <v>135</v>
      </c>
      <c r="L35" s="1" t="s">
        <v>76</v>
      </c>
      <c r="N35" s="16">
        <v>2000</v>
      </c>
      <c r="O35" s="9">
        <v>1192</v>
      </c>
      <c r="P35" s="1">
        <f t="shared" si="4"/>
        <v>66</v>
      </c>
      <c r="Q35" s="1">
        <v>1126</v>
      </c>
      <c r="R35" s="1">
        <f t="shared" si="5"/>
        <v>-538</v>
      </c>
      <c r="S35" s="1">
        <v>1664</v>
      </c>
      <c r="T35" s="1">
        <f t="shared" si="6"/>
        <v>1026</v>
      </c>
      <c r="U35" s="1">
        <v>638</v>
      </c>
      <c r="V35" s="9">
        <v>1437</v>
      </c>
      <c r="W35" s="1">
        <f t="shared" si="7"/>
        <v>38</v>
      </c>
      <c r="X35" s="1">
        <v>1399</v>
      </c>
      <c r="Y35" s="1">
        <f t="shared" si="8"/>
        <v>-711</v>
      </c>
      <c r="Z35" s="1">
        <v>2110</v>
      </c>
      <c r="AA35" s="1">
        <f t="shared" si="9"/>
        <v>1229</v>
      </c>
      <c r="AB35" s="1">
        <v>881</v>
      </c>
      <c r="AC35" s="9">
        <v>287</v>
      </c>
      <c r="AD35" s="1">
        <f t="shared" si="10"/>
        <v>-4</v>
      </c>
      <c r="AE35" s="1">
        <v>291</v>
      </c>
      <c r="AF35" s="1">
        <f t="shared" si="11"/>
        <v>-56</v>
      </c>
      <c r="AG35" s="1">
        <v>347</v>
      </c>
      <c r="AH35" s="1">
        <f t="shared" si="12"/>
        <v>108</v>
      </c>
      <c r="AI35" s="1">
        <v>239</v>
      </c>
      <c r="AQ35" s="12"/>
      <c r="AR35" s="14">
        <f t="shared" si="13"/>
        <v>0</v>
      </c>
      <c r="AS35" s="13"/>
      <c r="AT35" s="14">
        <f t="shared" si="14"/>
        <v>0</v>
      </c>
      <c r="AU35" s="13"/>
      <c r="AV35" s="14">
        <f t="shared" si="15"/>
        <v>0</v>
      </c>
      <c r="AW35" s="13"/>
    </row>
    <row r="36" spans="1:49" x14ac:dyDescent="0.3">
      <c r="A36" s="1">
        <v>34</v>
      </c>
      <c r="B36" s="1">
        <f t="shared" si="0"/>
        <v>2</v>
      </c>
      <c r="C36" s="1">
        <v>36</v>
      </c>
      <c r="D36" s="1">
        <f t="shared" si="1"/>
        <v>1</v>
      </c>
      <c r="E36" s="1">
        <v>37</v>
      </c>
      <c r="F36" s="1">
        <f t="shared" si="2"/>
        <v>19</v>
      </c>
      <c r="G36" s="1">
        <v>56</v>
      </c>
      <c r="H36" s="1">
        <f t="shared" si="3"/>
        <v>-6</v>
      </c>
      <c r="I36" s="1">
        <v>50</v>
      </c>
      <c r="J36" s="7" t="s">
        <v>34</v>
      </c>
      <c r="K36" t="s">
        <v>136</v>
      </c>
      <c r="L36" s="1" t="s">
        <v>91</v>
      </c>
      <c r="N36" s="16">
        <v>29000</v>
      </c>
      <c r="O36" s="9">
        <v>1126</v>
      </c>
      <c r="P36" s="1">
        <f t="shared" si="4"/>
        <v>51</v>
      </c>
      <c r="Q36" s="1">
        <v>1075</v>
      </c>
      <c r="R36" s="1">
        <f t="shared" si="5"/>
        <v>310</v>
      </c>
      <c r="S36" s="1">
        <v>765</v>
      </c>
      <c r="T36" s="1">
        <f t="shared" si="6"/>
        <v>25</v>
      </c>
      <c r="U36" s="1">
        <v>740</v>
      </c>
      <c r="V36" s="9">
        <v>1034</v>
      </c>
      <c r="W36" s="1">
        <f t="shared" si="7"/>
        <v>-255</v>
      </c>
      <c r="X36" s="1">
        <v>1289</v>
      </c>
      <c r="Y36" s="1">
        <f t="shared" si="8"/>
        <v>593</v>
      </c>
      <c r="Z36" s="1">
        <v>696</v>
      </c>
      <c r="AA36" s="1">
        <f t="shared" si="9"/>
        <v>-84</v>
      </c>
      <c r="AB36" s="1">
        <v>780</v>
      </c>
      <c r="AE36" s="1">
        <v>101</v>
      </c>
      <c r="AQ36" s="12"/>
      <c r="AR36" s="14">
        <f t="shared" si="13"/>
        <v>0</v>
      </c>
      <c r="AS36" s="13"/>
      <c r="AT36" s="14">
        <f t="shared" si="14"/>
        <v>0</v>
      </c>
      <c r="AU36" s="13"/>
      <c r="AV36" s="14">
        <f t="shared" si="15"/>
        <v>0</v>
      </c>
      <c r="AW36" s="13"/>
    </row>
    <row r="37" spans="1:49" x14ac:dyDescent="0.3">
      <c r="A37" s="1">
        <v>35</v>
      </c>
      <c r="B37" s="1">
        <f t="shared" si="0"/>
        <v>-4</v>
      </c>
      <c r="C37" s="1">
        <v>31</v>
      </c>
      <c r="D37" s="1">
        <f t="shared" si="1"/>
        <v>27</v>
      </c>
      <c r="E37" s="1">
        <v>58</v>
      </c>
      <c r="F37" s="1">
        <f t="shared" si="2"/>
        <v>-1</v>
      </c>
      <c r="G37" s="1">
        <v>57</v>
      </c>
      <c r="H37" s="1">
        <f t="shared" si="3"/>
        <v>-9</v>
      </c>
      <c r="I37" s="1">
        <v>48</v>
      </c>
      <c r="J37" s="7" t="s">
        <v>35</v>
      </c>
      <c r="K37" t="s">
        <v>137</v>
      </c>
      <c r="L37" s="1" t="s">
        <v>409</v>
      </c>
      <c r="N37" s="16">
        <v>8000</v>
      </c>
      <c r="O37" s="9">
        <v>1120</v>
      </c>
      <c r="P37" s="1">
        <f t="shared" si="4"/>
        <v>0</v>
      </c>
      <c r="Q37" s="1">
        <v>1120</v>
      </c>
      <c r="R37" s="1">
        <f t="shared" si="5"/>
        <v>358</v>
      </c>
      <c r="S37" s="1">
        <v>762</v>
      </c>
      <c r="T37" s="1">
        <f t="shared" si="6"/>
        <v>1</v>
      </c>
      <c r="U37" s="1">
        <v>761</v>
      </c>
      <c r="V37" s="9">
        <v>3671</v>
      </c>
      <c r="W37" s="1">
        <f t="shared" si="7"/>
        <v>0</v>
      </c>
      <c r="X37" s="1">
        <v>3671</v>
      </c>
      <c r="Y37" s="1">
        <f t="shared" si="8"/>
        <v>2975</v>
      </c>
      <c r="Z37" s="1">
        <v>696</v>
      </c>
      <c r="AA37" s="1">
        <f t="shared" si="9"/>
        <v>-1735</v>
      </c>
      <c r="AB37" s="1">
        <v>2431</v>
      </c>
      <c r="AC37" s="9">
        <v>1649</v>
      </c>
      <c r="AD37" s="1">
        <f t="shared" si="10"/>
        <v>0</v>
      </c>
      <c r="AE37" s="1">
        <v>1649</v>
      </c>
      <c r="AI37" s="1">
        <v>1218</v>
      </c>
      <c r="AJ37" s="9">
        <v>318</v>
      </c>
      <c r="AK37" s="1">
        <f t="shared" si="16"/>
        <v>0</v>
      </c>
      <c r="AL37" s="1">
        <v>318</v>
      </c>
      <c r="AQ37" s="12"/>
      <c r="AR37" s="14">
        <f t="shared" si="13"/>
        <v>0</v>
      </c>
      <c r="AS37" s="13"/>
      <c r="AT37" s="14">
        <f t="shared" si="14"/>
        <v>0</v>
      </c>
      <c r="AU37" s="13"/>
      <c r="AV37" s="14" t="s">
        <v>12</v>
      </c>
      <c r="AW37" s="13">
        <v>3000000000</v>
      </c>
    </row>
    <row r="38" spans="1:49" x14ac:dyDescent="0.3">
      <c r="A38" s="1">
        <v>36</v>
      </c>
      <c r="B38" s="1">
        <f t="shared" si="0"/>
        <v>-3</v>
      </c>
      <c r="C38" s="1">
        <v>33</v>
      </c>
      <c r="D38" s="1">
        <f t="shared" si="1"/>
        <v>-2</v>
      </c>
      <c r="E38" s="1">
        <v>31</v>
      </c>
      <c r="F38" s="1">
        <f t="shared" si="2"/>
        <v>1</v>
      </c>
      <c r="G38" s="1">
        <v>32</v>
      </c>
      <c r="H38" s="1">
        <f t="shared" si="3"/>
        <v>-2</v>
      </c>
      <c r="I38" s="1">
        <v>30</v>
      </c>
      <c r="J38" s="7" t="s">
        <v>36</v>
      </c>
      <c r="K38" t="s">
        <v>138</v>
      </c>
      <c r="L38" s="1" t="s">
        <v>76</v>
      </c>
      <c r="N38" s="16">
        <v>6000</v>
      </c>
      <c r="O38" s="9">
        <v>1104</v>
      </c>
      <c r="P38" s="1">
        <f t="shared" si="4"/>
        <v>10</v>
      </c>
      <c r="Q38" s="1">
        <v>1094</v>
      </c>
      <c r="R38" s="1">
        <f t="shared" si="5"/>
        <v>28</v>
      </c>
      <c r="S38" s="1">
        <v>1066</v>
      </c>
      <c r="T38" s="1">
        <f t="shared" si="6"/>
        <v>0</v>
      </c>
      <c r="U38" s="1">
        <v>1066</v>
      </c>
      <c r="V38" s="9">
        <v>1363</v>
      </c>
      <c r="W38" s="1">
        <f t="shared" si="7"/>
        <v>15</v>
      </c>
      <c r="X38" s="1">
        <v>1348</v>
      </c>
      <c r="Y38" s="1">
        <f t="shared" si="8"/>
        <v>15</v>
      </c>
      <c r="Z38" s="1">
        <v>1333</v>
      </c>
      <c r="AA38" s="1">
        <f t="shared" si="9"/>
        <v>0</v>
      </c>
      <c r="AB38" s="1">
        <v>1333</v>
      </c>
      <c r="AC38" s="9">
        <v>78</v>
      </c>
      <c r="AD38" s="1">
        <f t="shared" si="10"/>
        <v>5</v>
      </c>
      <c r="AE38" s="1">
        <v>73</v>
      </c>
      <c r="AF38" s="1">
        <f t="shared" si="11"/>
        <v>0</v>
      </c>
      <c r="AG38" s="1">
        <v>73</v>
      </c>
      <c r="AH38" s="1">
        <f t="shared" si="12"/>
        <v>-9</v>
      </c>
      <c r="AI38" s="1">
        <v>82</v>
      </c>
      <c r="AQ38" s="12"/>
      <c r="AR38" s="14">
        <f t="shared" si="13"/>
        <v>0</v>
      </c>
      <c r="AS38" s="13"/>
      <c r="AT38" s="14">
        <f t="shared" si="14"/>
        <v>0</v>
      </c>
      <c r="AU38" s="13"/>
      <c r="AV38" s="14">
        <f t="shared" si="15"/>
        <v>0</v>
      </c>
      <c r="AW38" s="13"/>
    </row>
    <row r="39" spans="1:49" x14ac:dyDescent="0.3">
      <c r="A39" s="1">
        <v>37</v>
      </c>
      <c r="B39" s="1">
        <f t="shared" si="0"/>
        <v>-9</v>
      </c>
      <c r="C39" s="1">
        <v>28</v>
      </c>
      <c r="D39" s="1">
        <f t="shared" si="1"/>
        <v>0</v>
      </c>
      <c r="E39" s="1">
        <v>28</v>
      </c>
      <c r="F39" s="1">
        <f t="shared" si="2"/>
        <v>30</v>
      </c>
      <c r="G39" s="1">
        <v>58</v>
      </c>
      <c r="H39" s="1">
        <f t="shared" si="3"/>
        <v>13</v>
      </c>
      <c r="I39" s="1">
        <v>71</v>
      </c>
      <c r="J39" s="7" t="s">
        <v>37</v>
      </c>
      <c r="K39" t="s">
        <v>139</v>
      </c>
      <c r="L39" s="1" t="s">
        <v>76</v>
      </c>
      <c r="N39" s="16">
        <v>1500</v>
      </c>
      <c r="O39" s="9">
        <v>1018</v>
      </c>
      <c r="P39" s="1">
        <f t="shared" si="4"/>
        <v>-138</v>
      </c>
      <c r="Q39" s="1">
        <v>1156</v>
      </c>
      <c r="R39" s="1">
        <f t="shared" si="5"/>
        <v>406</v>
      </c>
      <c r="S39" s="1">
        <v>750</v>
      </c>
      <c r="T39" s="1">
        <f t="shared" si="6"/>
        <v>120</v>
      </c>
      <c r="U39" s="1">
        <v>630</v>
      </c>
      <c r="V39" s="9">
        <v>1437</v>
      </c>
      <c r="W39" s="1">
        <f t="shared" si="7"/>
        <v>-225</v>
      </c>
      <c r="X39" s="1">
        <v>1662</v>
      </c>
      <c r="Y39" s="1">
        <f t="shared" si="8"/>
        <v>1056</v>
      </c>
      <c r="Z39" s="1">
        <v>606</v>
      </c>
      <c r="AA39" s="1">
        <f t="shared" si="9"/>
        <v>-167</v>
      </c>
      <c r="AB39" s="1">
        <v>773</v>
      </c>
      <c r="AC39" s="9">
        <v>36</v>
      </c>
      <c r="AD39" s="1">
        <f t="shared" si="10"/>
        <v>4</v>
      </c>
      <c r="AE39" s="1">
        <v>32</v>
      </c>
      <c r="AF39" s="1">
        <f t="shared" si="11"/>
        <v>7</v>
      </c>
      <c r="AG39" s="1">
        <v>25</v>
      </c>
      <c r="AH39" s="1">
        <f t="shared" si="12"/>
        <v>-18</v>
      </c>
      <c r="AI39" s="1">
        <v>43</v>
      </c>
      <c r="AQ39" s="12">
        <v>875000000</v>
      </c>
      <c r="AR39" s="14">
        <f t="shared" si="13"/>
        <v>75000000</v>
      </c>
      <c r="AS39" s="13">
        <v>800000000</v>
      </c>
      <c r="AT39" s="14">
        <f t="shared" si="14"/>
        <v>-900000000</v>
      </c>
      <c r="AU39" s="13">
        <v>1700000000</v>
      </c>
      <c r="AV39" s="14">
        <f t="shared" si="15"/>
        <v>700000000</v>
      </c>
      <c r="AW39" s="13">
        <v>1000000000</v>
      </c>
    </row>
    <row r="40" spans="1:49" x14ac:dyDescent="0.3">
      <c r="A40" s="1">
        <v>38</v>
      </c>
      <c r="B40" s="1">
        <f t="shared" si="0"/>
        <v>0</v>
      </c>
      <c r="C40" s="1">
        <v>38</v>
      </c>
      <c r="D40" s="1">
        <f t="shared" si="1"/>
        <v>0</v>
      </c>
      <c r="E40" s="1">
        <v>38</v>
      </c>
      <c r="F40" s="1">
        <f t="shared" si="2"/>
        <v>-1</v>
      </c>
      <c r="G40" s="1">
        <v>37</v>
      </c>
      <c r="H40" s="1">
        <f t="shared" si="3"/>
        <v>1</v>
      </c>
      <c r="I40" s="1">
        <v>38</v>
      </c>
      <c r="J40" s="7" t="s">
        <v>38</v>
      </c>
      <c r="K40" t="s">
        <v>140</v>
      </c>
      <c r="L40" s="1" t="s">
        <v>409</v>
      </c>
      <c r="N40" s="16">
        <v>210500</v>
      </c>
      <c r="O40" s="9">
        <v>1012</v>
      </c>
      <c r="P40" s="1">
        <f t="shared" si="4"/>
        <v>53</v>
      </c>
      <c r="Q40" s="1">
        <v>959</v>
      </c>
      <c r="R40" s="1">
        <f t="shared" si="5"/>
        <v>-12</v>
      </c>
      <c r="S40" s="1">
        <v>971</v>
      </c>
      <c r="T40" s="1">
        <f t="shared" si="6"/>
        <v>51</v>
      </c>
      <c r="U40" s="1">
        <v>920</v>
      </c>
      <c r="V40" s="9">
        <v>2844</v>
      </c>
      <c r="W40" s="1">
        <f t="shared" si="7"/>
        <v>1549</v>
      </c>
      <c r="X40" s="1">
        <v>1295</v>
      </c>
      <c r="Y40" s="1">
        <f t="shared" si="8"/>
        <v>-1245</v>
      </c>
      <c r="Z40" s="1">
        <v>2540</v>
      </c>
      <c r="AA40" s="1">
        <f t="shared" si="9"/>
        <v>153</v>
      </c>
      <c r="AB40" s="1">
        <v>2387</v>
      </c>
      <c r="AC40" s="9">
        <v>22</v>
      </c>
      <c r="AD40" s="1">
        <f t="shared" si="10"/>
        <v>-1</v>
      </c>
      <c r="AE40" s="1">
        <v>23</v>
      </c>
      <c r="AF40" s="1">
        <f t="shared" si="11"/>
        <v>0</v>
      </c>
      <c r="AG40" s="1">
        <v>23</v>
      </c>
      <c r="AH40" s="1">
        <f t="shared" si="12"/>
        <v>-1</v>
      </c>
      <c r="AI40" s="1">
        <v>24</v>
      </c>
      <c r="AQ40" s="12">
        <v>132500000000</v>
      </c>
      <c r="AR40" s="14">
        <f t="shared" si="13"/>
        <v>-7000000000</v>
      </c>
      <c r="AS40" s="13">
        <v>139500000000</v>
      </c>
      <c r="AT40" s="14">
        <f t="shared" si="14"/>
        <v>8000000000</v>
      </c>
      <c r="AU40" s="13">
        <v>131500000000</v>
      </c>
      <c r="AV40" s="14">
        <f t="shared" si="15"/>
        <v>13300000000</v>
      </c>
      <c r="AW40" s="13">
        <v>118200000000</v>
      </c>
    </row>
    <row r="41" spans="1:49" x14ac:dyDescent="0.3">
      <c r="A41" s="1">
        <v>39</v>
      </c>
      <c r="B41" s="1">
        <f t="shared" si="0"/>
        <v>-2</v>
      </c>
      <c r="C41" s="1">
        <v>37</v>
      </c>
      <c r="D41" s="1">
        <f t="shared" si="1"/>
        <v>12</v>
      </c>
      <c r="E41" s="1">
        <v>49</v>
      </c>
      <c r="F41" s="1">
        <f t="shared" si="2"/>
        <v>36</v>
      </c>
      <c r="G41" s="1">
        <v>85</v>
      </c>
      <c r="H41" s="1">
        <f t="shared" si="3"/>
        <v>6</v>
      </c>
      <c r="I41" s="1">
        <v>91</v>
      </c>
      <c r="J41" s="7" t="s">
        <v>39</v>
      </c>
      <c r="K41" t="s">
        <v>141</v>
      </c>
      <c r="L41" s="1" t="s">
        <v>409</v>
      </c>
      <c r="N41" s="16">
        <v>24000</v>
      </c>
      <c r="O41" s="9">
        <v>973</v>
      </c>
      <c r="P41" s="1">
        <f t="shared" si="4"/>
        <v>0</v>
      </c>
      <c r="Q41" s="1">
        <v>973</v>
      </c>
      <c r="R41" s="1">
        <f t="shared" si="5"/>
        <v>412</v>
      </c>
      <c r="S41" s="1">
        <v>561</v>
      </c>
      <c r="T41" s="1">
        <f t="shared" si="6"/>
        <v>99</v>
      </c>
      <c r="U41" s="1">
        <v>462</v>
      </c>
      <c r="V41" s="9">
        <v>1279</v>
      </c>
      <c r="W41" s="1">
        <f t="shared" si="7"/>
        <v>0</v>
      </c>
      <c r="X41" s="1">
        <v>1279</v>
      </c>
      <c r="Y41" s="1">
        <f t="shared" si="8"/>
        <v>344</v>
      </c>
      <c r="Z41" s="1">
        <v>935</v>
      </c>
      <c r="AA41" s="1">
        <f t="shared" si="9"/>
        <v>388</v>
      </c>
      <c r="AB41" s="1">
        <v>547</v>
      </c>
      <c r="AC41" s="9">
        <v>348</v>
      </c>
      <c r="AD41" s="1">
        <f t="shared" si="10"/>
        <v>0</v>
      </c>
      <c r="AE41" s="1">
        <v>348</v>
      </c>
      <c r="AF41" s="1">
        <f t="shared" si="11"/>
        <v>208</v>
      </c>
      <c r="AG41" s="1">
        <v>140</v>
      </c>
      <c r="AH41" s="1">
        <f t="shared" si="12"/>
        <v>19</v>
      </c>
      <c r="AI41" s="1">
        <v>121</v>
      </c>
      <c r="AQ41" s="12">
        <v>20200000000</v>
      </c>
      <c r="AR41" s="14">
        <f t="shared" si="13"/>
        <v>6300000000</v>
      </c>
      <c r="AS41" s="13">
        <v>13900000000</v>
      </c>
      <c r="AT41" s="14">
        <f t="shared" si="14"/>
        <v>3900000000</v>
      </c>
      <c r="AU41" s="13">
        <v>10000000000</v>
      </c>
      <c r="AV41" s="14">
        <f t="shared" si="15"/>
        <v>0</v>
      </c>
      <c r="AW41" s="13">
        <v>10000000000</v>
      </c>
    </row>
    <row r="42" spans="1:49" x14ac:dyDescent="0.3">
      <c r="A42" s="1">
        <v>40</v>
      </c>
      <c r="B42" s="1">
        <f t="shared" si="0"/>
        <v>-1</v>
      </c>
      <c r="C42" s="1">
        <v>39</v>
      </c>
      <c r="D42" s="1">
        <f t="shared" si="1"/>
        <v>-4</v>
      </c>
      <c r="E42" s="1">
        <v>35</v>
      </c>
      <c r="F42" s="1">
        <f t="shared" si="2"/>
        <v>-14</v>
      </c>
      <c r="G42" s="1">
        <v>21</v>
      </c>
      <c r="H42" s="1">
        <f t="shared" si="3"/>
        <v>-2</v>
      </c>
      <c r="I42" s="1">
        <v>19</v>
      </c>
      <c r="J42" s="7" t="s">
        <v>40</v>
      </c>
      <c r="K42" t="s">
        <v>142</v>
      </c>
      <c r="L42" s="1" t="s">
        <v>92</v>
      </c>
      <c r="N42" s="16">
        <v>300000</v>
      </c>
      <c r="O42" s="9">
        <v>957</v>
      </c>
      <c r="P42" s="1">
        <f t="shared" si="4"/>
        <v>9</v>
      </c>
      <c r="Q42" s="1">
        <v>948</v>
      </c>
      <c r="R42" s="1">
        <f t="shared" si="5"/>
        <v>-472</v>
      </c>
      <c r="S42" s="1">
        <v>1420</v>
      </c>
      <c r="T42" s="1">
        <f t="shared" si="6"/>
        <v>-30</v>
      </c>
      <c r="U42" s="1">
        <v>1450</v>
      </c>
      <c r="V42" s="9">
        <v>3446</v>
      </c>
      <c r="W42" s="1">
        <f t="shared" si="7"/>
        <v>137</v>
      </c>
      <c r="X42" s="1">
        <v>3309</v>
      </c>
      <c r="Y42" s="1">
        <f t="shared" si="8"/>
        <v>-2041</v>
      </c>
      <c r="Z42" s="1">
        <v>5350</v>
      </c>
      <c r="AA42" s="1">
        <f t="shared" si="9"/>
        <v>50</v>
      </c>
      <c r="AB42" s="1">
        <v>5300</v>
      </c>
      <c r="AG42" s="1">
        <v>1050</v>
      </c>
      <c r="AH42" s="1">
        <f t="shared" si="12"/>
        <v>20</v>
      </c>
      <c r="AI42" s="1">
        <v>1030</v>
      </c>
      <c r="AN42" s="1">
        <v>75</v>
      </c>
      <c r="AO42" s="1">
        <f t="shared" si="18"/>
        <v>0</v>
      </c>
      <c r="AP42" s="1">
        <v>75</v>
      </c>
      <c r="AQ42" s="12">
        <v>17900000000</v>
      </c>
      <c r="AR42" s="14">
        <f t="shared" si="13"/>
        <v>-51800000000</v>
      </c>
      <c r="AS42" s="13">
        <v>69700000000</v>
      </c>
      <c r="AT42" s="14">
        <f t="shared" si="14"/>
        <v>9100000000</v>
      </c>
      <c r="AU42" s="13">
        <v>60600000000</v>
      </c>
      <c r="AV42" s="14">
        <f t="shared" si="15"/>
        <v>700000000</v>
      </c>
      <c r="AW42" s="13">
        <v>59900000000</v>
      </c>
    </row>
    <row r="43" spans="1:49" x14ac:dyDescent="0.3">
      <c r="A43" s="1">
        <v>41</v>
      </c>
      <c r="B43" s="1">
        <f t="shared" si="0"/>
        <v>2</v>
      </c>
      <c r="C43" s="1">
        <v>43</v>
      </c>
      <c r="D43" s="1">
        <f t="shared" si="1"/>
        <v>0</v>
      </c>
      <c r="E43" s="1">
        <v>43</v>
      </c>
      <c r="F43" s="1">
        <f t="shared" si="2"/>
        <v>7</v>
      </c>
      <c r="G43" s="1">
        <v>50</v>
      </c>
      <c r="H43" s="1">
        <f t="shared" si="3"/>
        <v>14</v>
      </c>
      <c r="I43" s="1">
        <v>64</v>
      </c>
      <c r="J43" s="7" t="s">
        <v>41</v>
      </c>
      <c r="K43" t="s">
        <v>51</v>
      </c>
      <c r="L43" s="1" t="s">
        <v>87</v>
      </c>
      <c r="N43" s="16">
        <v>61000</v>
      </c>
      <c r="O43" s="9">
        <v>951</v>
      </c>
      <c r="P43" s="1">
        <f t="shared" si="4"/>
        <v>90</v>
      </c>
      <c r="Q43" s="1">
        <v>861</v>
      </c>
      <c r="R43" s="1">
        <f t="shared" si="5"/>
        <v>71</v>
      </c>
      <c r="S43" s="1">
        <v>790</v>
      </c>
      <c r="T43" s="1">
        <f t="shared" si="6"/>
        <v>123</v>
      </c>
      <c r="U43" s="1">
        <v>667</v>
      </c>
      <c r="V43" s="9">
        <v>2310</v>
      </c>
      <c r="W43" s="1">
        <f t="shared" si="7"/>
        <v>191</v>
      </c>
      <c r="X43" s="1">
        <v>2119</v>
      </c>
      <c r="Y43" s="1">
        <f t="shared" si="8"/>
        <v>223</v>
      </c>
      <c r="Z43" s="1">
        <v>1896</v>
      </c>
      <c r="AA43" s="1">
        <f t="shared" si="9"/>
        <v>226</v>
      </c>
      <c r="AB43" s="1">
        <v>1670</v>
      </c>
      <c r="AC43" s="9">
        <v>2</v>
      </c>
      <c r="AD43" s="1">
        <f t="shared" si="10"/>
        <v>1</v>
      </c>
      <c r="AE43" s="1">
        <v>1</v>
      </c>
      <c r="AI43" s="1">
        <v>1</v>
      </c>
      <c r="AQ43" s="12">
        <v>19900000000</v>
      </c>
      <c r="AR43" s="14">
        <f t="shared" si="13"/>
        <v>1500000000</v>
      </c>
      <c r="AS43" s="13">
        <v>18400000000</v>
      </c>
      <c r="AT43" s="14">
        <f t="shared" si="14"/>
        <v>900000000</v>
      </c>
      <c r="AU43" s="13">
        <v>17500000000</v>
      </c>
      <c r="AV43" s="14">
        <f t="shared" si="15"/>
        <v>2500000000</v>
      </c>
      <c r="AW43" s="13">
        <v>15000000000</v>
      </c>
    </row>
    <row r="44" spans="1:49" x14ac:dyDescent="0.3">
      <c r="A44" s="1">
        <v>42</v>
      </c>
      <c r="B44" s="1">
        <f t="shared" si="0"/>
        <v>44</v>
      </c>
      <c r="C44" s="1">
        <v>86</v>
      </c>
      <c r="D44" s="1">
        <f t="shared" si="1"/>
        <v>10</v>
      </c>
      <c r="E44" s="1">
        <v>96</v>
      </c>
      <c r="F44" s="1">
        <f t="shared" si="2"/>
        <v>-7</v>
      </c>
      <c r="G44" s="1">
        <v>89</v>
      </c>
      <c r="H44" s="1">
        <f t="shared" si="3"/>
        <v>-31</v>
      </c>
      <c r="I44" s="1">
        <v>58</v>
      </c>
      <c r="J44" s="7" t="s">
        <v>42</v>
      </c>
      <c r="K44" t="s">
        <v>143</v>
      </c>
      <c r="L44" s="1" t="s">
        <v>93</v>
      </c>
      <c r="N44" s="16">
        <v>1000</v>
      </c>
      <c r="O44" s="9">
        <v>935</v>
      </c>
      <c r="P44" s="1">
        <f t="shared" si="4"/>
        <v>478</v>
      </c>
      <c r="Q44" s="1">
        <v>457</v>
      </c>
      <c r="R44" s="1">
        <f t="shared" si="5"/>
        <v>-45</v>
      </c>
      <c r="S44" s="1">
        <v>502</v>
      </c>
      <c r="T44" s="1">
        <f t="shared" si="6"/>
        <v>-184</v>
      </c>
      <c r="U44" s="1">
        <v>686</v>
      </c>
      <c r="V44" s="9">
        <v>1772</v>
      </c>
      <c r="W44" s="1">
        <f t="shared" si="7"/>
        <v>908</v>
      </c>
      <c r="X44" s="1">
        <v>864</v>
      </c>
      <c r="Y44" s="1">
        <f t="shared" si="8"/>
        <v>118</v>
      </c>
      <c r="Z44" s="1">
        <v>746</v>
      </c>
      <c r="AA44" s="1">
        <f t="shared" si="9"/>
        <v>-422</v>
      </c>
      <c r="AB44" s="1">
        <v>1168</v>
      </c>
      <c r="AC44" s="9">
        <v>59</v>
      </c>
      <c r="AD44" s="1">
        <f t="shared" si="10"/>
        <v>27</v>
      </c>
      <c r="AE44" s="1">
        <v>32</v>
      </c>
      <c r="AF44" s="1">
        <f t="shared" si="11"/>
        <v>7</v>
      </c>
      <c r="AG44" s="1">
        <v>25</v>
      </c>
      <c r="AH44" s="1">
        <f t="shared" si="12"/>
        <v>-12</v>
      </c>
      <c r="AI44" s="1">
        <v>37</v>
      </c>
      <c r="AQ44" s="12"/>
      <c r="AR44" s="14">
        <f t="shared" si="13"/>
        <v>0</v>
      </c>
      <c r="AS44" s="13"/>
      <c r="AT44" s="14">
        <f t="shared" si="14"/>
        <v>-6600000000</v>
      </c>
      <c r="AU44" s="13">
        <v>6600000000</v>
      </c>
      <c r="AV44" s="14">
        <f t="shared" si="15"/>
        <v>100000000</v>
      </c>
      <c r="AW44" s="13">
        <v>6500000000</v>
      </c>
    </row>
    <row r="45" spans="1:49" x14ac:dyDescent="0.3">
      <c r="A45" s="1">
        <v>43</v>
      </c>
      <c r="B45" s="1">
        <f t="shared" si="0"/>
        <v>1</v>
      </c>
      <c r="C45" s="1">
        <v>44</v>
      </c>
      <c r="D45" s="1">
        <f t="shared" si="1"/>
        <v>-1</v>
      </c>
      <c r="E45" s="1">
        <v>43</v>
      </c>
      <c r="F45" s="1">
        <f t="shared" si="2"/>
        <v>3</v>
      </c>
      <c r="G45" s="1">
        <v>46</v>
      </c>
      <c r="H45" s="1">
        <f t="shared" si="3"/>
        <v>17</v>
      </c>
      <c r="I45" s="1">
        <v>63</v>
      </c>
      <c r="J45" s="7" t="s">
        <v>43</v>
      </c>
      <c r="K45" t="s">
        <v>144</v>
      </c>
      <c r="L45" s="1" t="s">
        <v>94</v>
      </c>
      <c r="N45" s="16">
        <v>7200</v>
      </c>
      <c r="O45" s="9">
        <v>867</v>
      </c>
      <c r="P45" s="1">
        <f t="shared" si="4"/>
        <v>14</v>
      </c>
      <c r="Q45" s="1">
        <v>853</v>
      </c>
      <c r="R45" s="1">
        <f t="shared" si="5"/>
        <v>15</v>
      </c>
      <c r="S45" s="1">
        <v>838</v>
      </c>
      <c r="T45" s="1">
        <f t="shared" si="6"/>
        <v>169</v>
      </c>
      <c r="U45" s="1">
        <v>669</v>
      </c>
      <c r="V45" s="9">
        <v>1189</v>
      </c>
      <c r="W45" s="1">
        <f t="shared" si="7"/>
        <v>17</v>
      </c>
      <c r="X45" s="1">
        <v>1172</v>
      </c>
      <c r="Y45" s="1">
        <f t="shared" si="8"/>
        <v>-9</v>
      </c>
      <c r="Z45" s="1">
        <v>1181</v>
      </c>
      <c r="AA45" s="1">
        <f t="shared" si="9"/>
        <v>380</v>
      </c>
      <c r="AB45" s="1">
        <v>801</v>
      </c>
      <c r="AC45" s="9">
        <v>291</v>
      </c>
      <c r="AD45" s="1">
        <f t="shared" si="10"/>
        <v>13</v>
      </c>
      <c r="AE45" s="1">
        <v>278</v>
      </c>
      <c r="AF45" s="1">
        <f t="shared" si="11"/>
        <v>-221</v>
      </c>
      <c r="AG45" s="1">
        <v>499</v>
      </c>
      <c r="AH45" s="1">
        <f t="shared" si="12"/>
        <v>257</v>
      </c>
      <c r="AI45" s="1">
        <v>242</v>
      </c>
      <c r="AQ45" s="12">
        <v>2000000000</v>
      </c>
      <c r="AR45" s="14">
        <f t="shared" si="13"/>
        <v>-300000000</v>
      </c>
      <c r="AS45" s="13">
        <v>2300000000</v>
      </c>
      <c r="AT45" s="14">
        <f t="shared" si="14"/>
        <v>300000000</v>
      </c>
      <c r="AU45" s="13">
        <v>2000000000</v>
      </c>
      <c r="AV45" s="14">
        <f t="shared" si="15"/>
        <v>200000000</v>
      </c>
      <c r="AW45" s="13">
        <v>1800000000</v>
      </c>
    </row>
    <row r="46" spans="1:49" x14ac:dyDescent="0.3">
      <c r="A46" s="1">
        <v>44</v>
      </c>
      <c r="B46" s="1">
        <f t="shared" si="0"/>
        <v>1</v>
      </c>
      <c r="C46" s="1">
        <v>45</v>
      </c>
      <c r="D46" s="1">
        <f t="shared" si="1"/>
        <v>0</v>
      </c>
      <c r="E46" s="1">
        <v>45</v>
      </c>
      <c r="F46" s="1">
        <f t="shared" si="2"/>
        <v>0</v>
      </c>
      <c r="G46" s="1">
        <v>45</v>
      </c>
      <c r="H46" s="1">
        <f t="shared" si="3"/>
        <v>-3</v>
      </c>
      <c r="I46" s="1">
        <v>42</v>
      </c>
      <c r="J46" s="7" t="s">
        <v>44</v>
      </c>
      <c r="K46" t="s">
        <v>127</v>
      </c>
      <c r="L46" s="1" t="s">
        <v>85</v>
      </c>
      <c r="N46" s="16">
        <v>2411</v>
      </c>
      <c r="O46" s="9">
        <v>836</v>
      </c>
      <c r="P46" s="1">
        <f t="shared" si="4"/>
        <v>0</v>
      </c>
      <c r="Q46" s="1">
        <v>836</v>
      </c>
      <c r="R46" s="1">
        <f t="shared" si="5"/>
        <v>-13</v>
      </c>
      <c r="S46" s="1">
        <v>849</v>
      </c>
      <c r="T46" s="1">
        <f t="shared" si="6"/>
        <v>13</v>
      </c>
      <c r="U46" s="1">
        <v>836</v>
      </c>
      <c r="V46" s="9">
        <v>848</v>
      </c>
      <c r="W46" s="1">
        <f t="shared" si="7"/>
        <v>0</v>
      </c>
      <c r="X46" s="1">
        <v>848</v>
      </c>
      <c r="Y46" s="1">
        <f t="shared" si="8"/>
        <v>-54</v>
      </c>
      <c r="Z46" s="1">
        <v>902</v>
      </c>
      <c r="AA46" s="1">
        <f t="shared" si="9"/>
        <v>21</v>
      </c>
      <c r="AB46" s="1">
        <v>881</v>
      </c>
      <c r="AC46" s="9">
        <v>44</v>
      </c>
      <c r="AD46" s="1">
        <f t="shared" si="10"/>
        <v>0</v>
      </c>
      <c r="AE46" s="1">
        <v>44</v>
      </c>
      <c r="AF46" s="1">
        <f t="shared" si="11"/>
        <v>-3</v>
      </c>
      <c r="AG46" s="1">
        <v>47</v>
      </c>
      <c r="AH46" s="1">
        <f t="shared" si="12"/>
        <v>0</v>
      </c>
      <c r="AI46" s="1">
        <v>47</v>
      </c>
      <c r="AQ46" s="12">
        <v>4300000000</v>
      </c>
      <c r="AR46" s="14">
        <f t="shared" si="13"/>
        <v>1200000000</v>
      </c>
      <c r="AS46" s="13">
        <v>3100000000</v>
      </c>
      <c r="AT46" s="14">
        <f t="shared" si="14"/>
        <v>200000000</v>
      </c>
      <c r="AU46" s="13">
        <v>2900000000</v>
      </c>
      <c r="AV46" s="14">
        <f t="shared" si="15"/>
        <v>1100000000</v>
      </c>
      <c r="AW46" s="13">
        <v>1800000000</v>
      </c>
    </row>
    <row r="47" spans="1:49" x14ac:dyDescent="0.3">
      <c r="A47" s="1">
        <v>45</v>
      </c>
      <c r="B47" s="1">
        <f t="shared" si="0"/>
        <v>9</v>
      </c>
      <c r="C47" s="1">
        <v>54</v>
      </c>
      <c r="D47" s="1">
        <f t="shared" si="1"/>
        <v>5</v>
      </c>
      <c r="E47" s="1">
        <v>59</v>
      </c>
      <c r="F47" s="1">
        <f t="shared" si="2"/>
        <v>5</v>
      </c>
      <c r="G47" s="1">
        <v>64</v>
      </c>
      <c r="H47" s="1">
        <f t="shared" si="3"/>
        <v>-9</v>
      </c>
      <c r="I47" s="1">
        <v>55</v>
      </c>
      <c r="J47" s="7" t="s">
        <v>45</v>
      </c>
      <c r="K47" t="s">
        <v>145</v>
      </c>
      <c r="L47" s="1" t="s">
        <v>95</v>
      </c>
      <c r="N47" s="16">
        <v>20000</v>
      </c>
      <c r="O47" s="9">
        <v>823</v>
      </c>
      <c r="P47" s="1">
        <f t="shared" si="4"/>
        <v>102</v>
      </c>
      <c r="Q47" s="1">
        <v>721</v>
      </c>
      <c r="R47" s="1">
        <f t="shared" si="5"/>
        <v>2</v>
      </c>
      <c r="S47" s="1">
        <v>719</v>
      </c>
      <c r="T47" s="1">
        <f t="shared" si="6"/>
        <v>17</v>
      </c>
      <c r="U47" s="1">
        <v>702</v>
      </c>
      <c r="V47" s="9">
        <v>805</v>
      </c>
      <c r="W47" s="1">
        <f t="shared" si="7"/>
        <v>-15</v>
      </c>
      <c r="X47" s="1">
        <v>820</v>
      </c>
      <c r="Y47" s="1">
        <f t="shared" si="8"/>
        <v>-301</v>
      </c>
      <c r="Z47" s="1">
        <v>1121</v>
      </c>
      <c r="AA47" s="1">
        <f t="shared" si="9"/>
        <v>3</v>
      </c>
      <c r="AB47" s="1">
        <v>1118</v>
      </c>
      <c r="AC47" s="9">
        <v>2260</v>
      </c>
      <c r="AD47" s="1">
        <f t="shared" si="10"/>
        <v>71</v>
      </c>
      <c r="AE47" s="1">
        <v>2189</v>
      </c>
      <c r="AF47" s="1">
        <f t="shared" si="11"/>
        <v>-19</v>
      </c>
      <c r="AG47" s="1">
        <v>2208</v>
      </c>
      <c r="AH47" s="1">
        <f t="shared" si="12"/>
        <v>5</v>
      </c>
      <c r="AI47" s="1">
        <v>2203</v>
      </c>
      <c r="AQ47" s="12"/>
      <c r="AR47" s="14">
        <f t="shared" si="13"/>
        <v>0</v>
      </c>
      <c r="AS47" s="13"/>
      <c r="AT47" s="14">
        <f t="shared" si="14"/>
        <v>0</v>
      </c>
      <c r="AU47" s="13"/>
      <c r="AV47" s="14">
        <f t="shared" si="15"/>
        <v>0</v>
      </c>
      <c r="AW47" s="13"/>
    </row>
    <row r="48" spans="1:49" x14ac:dyDescent="0.3">
      <c r="A48" s="1">
        <v>46</v>
      </c>
      <c r="B48" s="1">
        <f t="shared" si="0"/>
        <v>2</v>
      </c>
      <c r="C48" s="1">
        <v>48</v>
      </c>
      <c r="D48" s="1">
        <f t="shared" si="1"/>
        <v>-1</v>
      </c>
      <c r="E48" s="1">
        <v>47</v>
      </c>
      <c r="F48" s="1">
        <f t="shared" si="2"/>
        <v>7</v>
      </c>
      <c r="G48" s="1">
        <v>54</v>
      </c>
      <c r="H48" s="1">
        <f t="shared" si="3"/>
        <v>-8</v>
      </c>
      <c r="I48" s="1">
        <v>46</v>
      </c>
      <c r="J48" s="7" t="s">
        <v>46</v>
      </c>
      <c r="K48" t="s">
        <v>146</v>
      </c>
      <c r="L48" s="1" t="s">
        <v>409</v>
      </c>
      <c r="N48" s="16">
        <v>79000</v>
      </c>
      <c r="O48" s="9">
        <v>810</v>
      </c>
      <c r="P48" s="1">
        <f t="shared" si="4"/>
        <v>2</v>
      </c>
      <c r="Q48" s="1">
        <v>808</v>
      </c>
      <c r="R48" s="1">
        <f t="shared" si="5"/>
        <v>29</v>
      </c>
      <c r="S48" s="1">
        <v>779</v>
      </c>
      <c r="T48" s="1">
        <f t="shared" si="6"/>
        <v>0</v>
      </c>
      <c r="U48" s="1">
        <v>779</v>
      </c>
      <c r="V48" s="9">
        <v>954</v>
      </c>
      <c r="W48" s="1">
        <f t="shared" si="7"/>
        <v>-77</v>
      </c>
      <c r="X48" s="1">
        <v>1031</v>
      </c>
      <c r="Y48" s="1">
        <f t="shared" si="8"/>
        <v>35</v>
      </c>
      <c r="Z48" s="1">
        <v>996</v>
      </c>
      <c r="AA48" s="1">
        <f t="shared" si="9"/>
        <v>0</v>
      </c>
      <c r="AB48" s="1">
        <v>996</v>
      </c>
      <c r="AC48" s="9">
        <v>72</v>
      </c>
      <c r="AD48" s="1">
        <f t="shared" si="10"/>
        <v>8</v>
      </c>
      <c r="AE48" s="1">
        <v>64</v>
      </c>
      <c r="AF48" s="1">
        <f t="shared" si="11"/>
        <v>-40</v>
      </c>
      <c r="AG48" s="1">
        <v>104</v>
      </c>
      <c r="AH48" s="1">
        <f t="shared" si="12"/>
        <v>-2</v>
      </c>
      <c r="AI48" s="1">
        <v>106</v>
      </c>
      <c r="AQ48" s="12">
        <v>8300000000</v>
      </c>
      <c r="AR48" s="14">
        <f t="shared" si="13"/>
        <v>100000000</v>
      </c>
      <c r="AS48" s="13">
        <v>8200000000</v>
      </c>
      <c r="AT48" s="14">
        <f t="shared" si="14"/>
        <v>-17700000000</v>
      </c>
      <c r="AU48" s="13">
        <v>25900000000</v>
      </c>
      <c r="AV48" s="14">
        <f t="shared" si="15"/>
        <v>-100000000</v>
      </c>
      <c r="AW48" s="13">
        <v>26000000000</v>
      </c>
    </row>
    <row r="49" spans="1:49" x14ac:dyDescent="0.3">
      <c r="A49" s="1">
        <v>47</v>
      </c>
      <c r="B49" s="1">
        <f t="shared" si="0"/>
        <v>-1</v>
      </c>
      <c r="C49" s="1">
        <v>46</v>
      </c>
      <c r="D49" s="1">
        <f t="shared" si="1"/>
        <v>2</v>
      </c>
      <c r="E49" s="1">
        <v>48</v>
      </c>
      <c r="F49" s="1">
        <f t="shared" si="2"/>
        <v>0</v>
      </c>
      <c r="G49" s="1">
        <v>48</v>
      </c>
      <c r="H49" s="1">
        <f t="shared" si="3"/>
        <v>-4</v>
      </c>
      <c r="I49" s="1">
        <v>44</v>
      </c>
      <c r="J49" s="7" t="s">
        <v>47</v>
      </c>
      <c r="K49" t="s">
        <v>147</v>
      </c>
      <c r="L49" s="1" t="s">
        <v>76</v>
      </c>
      <c r="N49" s="16">
        <v>10100</v>
      </c>
      <c r="O49" s="9">
        <v>803</v>
      </c>
      <c r="P49" s="1">
        <f t="shared" si="4"/>
        <v>-17</v>
      </c>
      <c r="Q49" s="1">
        <v>820</v>
      </c>
      <c r="R49" s="1">
        <f t="shared" si="5"/>
        <v>23</v>
      </c>
      <c r="S49" s="1">
        <v>797</v>
      </c>
      <c r="T49" s="1">
        <f t="shared" si="6"/>
        <v>-38</v>
      </c>
      <c r="U49" s="1">
        <v>835</v>
      </c>
      <c r="V49" s="9">
        <v>4340</v>
      </c>
      <c r="W49" s="1">
        <f t="shared" si="7"/>
        <v>0</v>
      </c>
      <c r="X49" s="1">
        <v>4340</v>
      </c>
      <c r="Y49" s="1">
        <f t="shared" si="8"/>
        <v>-160</v>
      </c>
      <c r="Z49" s="1">
        <v>4500</v>
      </c>
      <c r="AA49" s="1">
        <f t="shared" si="9"/>
        <v>423</v>
      </c>
      <c r="AB49" s="1">
        <v>4077</v>
      </c>
      <c r="AC49" s="9">
        <v>691</v>
      </c>
      <c r="AD49" s="1">
        <f t="shared" si="10"/>
        <v>-19</v>
      </c>
      <c r="AE49" s="1">
        <v>710</v>
      </c>
      <c r="AF49" s="1">
        <f t="shared" si="11"/>
        <v>-33</v>
      </c>
      <c r="AG49" s="1">
        <v>743</v>
      </c>
      <c r="AH49" s="1">
        <f t="shared" si="12"/>
        <v>-187</v>
      </c>
      <c r="AI49" s="1">
        <v>930</v>
      </c>
      <c r="AL49" s="1">
        <v>245</v>
      </c>
      <c r="AM49" s="1">
        <f t="shared" si="17"/>
        <v>-11</v>
      </c>
      <c r="AN49" s="1">
        <v>256</v>
      </c>
      <c r="AO49" s="1">
        <f t="shared" si="18"/>
        <v>-79</v>
      </c>
      <c r="AP49" s="1">
        <v>335</v>
      </c>
      <c r="AQ49" s="12">
        <v>4700000000</v>
      </c>
      <c r="AR49" s="14">
        <f t="shared" si="13"/>
        <v>1100000000</v>
      </c>
      <c r="AS49" s="13">
        <v>3600000000</v>
      </c>
      <c r="AT49" s="14">
        <f t="shared" si="14"/>
        <v>200000000</v>
      </c>
      <c r="AU49" s="13">
        <v>3400000000</v>
      </c>
      <c r="AV49" s="14">
        <f t="shared" si="15"/>
        <v>-300000000</v>
      </c>
      <c r="AW49" s="13">
        <v>3700000000</v>
      </c>
    </row>
    <row r="50" spans="1:49" x14ac:dyDescent="0.3">
      <c r="A50" s="1">
        <v>48</v>
      </c>
      <c r="B50" s="1">
        <f t="shared" si="0"/>
        <v>-2</v>
      </c>
      <c r="C50" s="1">
        <v>46</v>
      </c>
      <c r="D50" s="1">
        <f t="shared" si="1"/>
        <v>6</v>
      </c>
      <c r="E50" s="1">
        <v>52</v>
      </c>
      <c r="F50" s="1">
        <f t="shared" si="2"/>
        <v>2</v>
      </c>
      <c r="G50" s="1">
        <v>54</v>
      </c>
      <c r="H50" s="1">
        <f t="shared" si="3"/>
        <v>-5</v>
      </c>
      <c r="I50" s="1">
        <v>49</v>
      </c>
      <c r="J50" s="7" t="s">
        <v>213</v>
      </c>
      <c r="K50" t="s">
        <v>148</v>
      </c>
      <c r="L50" s="1" t="s">
        <v>86</v>
      </c>
      <c r="N50" s="16">
        <v>17588</v>
      </c>
      <c r="O50" s="9">
        <v>792</v>
      </c>
      <c r="P50" s="1">
        <f t="shared" si="4"/>
        <v>-28</v>
      </c>
      <c r="Q50" s="1">
        <v>820</v>
      </c>
      <c r="R50" s="1">
        <f t="shared" si="5"/>
        <v>41</v>
      </c>
      <c r="S50" s="1">
        <v>779</v>
      </c>
      <c r="T50" s="1">
        <f t="shared" si="6"/>
        <v>29</v>
      </c>
      <c r="U50" s="1">
        <v>750</v>
      </c>
      <c r="V50" s="9">
        <v>1128</v>
      </c>
      <c r="W50" s="1">
        <f t="shared" si="7"/>
        <v>-3212</v>
      </c>
      <c r="X50" s="1">
        <v>4340</v>
      </c>
      <c r="Y50" s="1">
        <f t="shared" si="8"/>
        <v>2330</v>
      </c>
      <c r="Z50" s="1">
        <v>2010</v>
      </c>
      <c r="AA50" s="1">
        <f t="shared" si="9"/>
        <v>1010</v>
      </c>
      <c r="AB50" s="1">
        <v>1000</v>
      </c>
      <c r="AC50" s="9">
        <v>3091</v>
      </c>
      <c r="AD50" s="1">
        <f t="shared" si="10"/>
        <v>41</v>
      </c>
      <c r="AE50" s="1">
        <v>3050</v>
      </c>
      <c r="AF50" s="1">
        <f t="shared" si="11"/>
        <v>12</v>
      </c>
      <c r="AG50" s="1">
        <v>3038</v>
      </c>
      <c r="AH50" s="1">
        <f t="shared" si="12"/>
        <v>638</v>
      </c>
      <c r="AI50" s="1">
        <v>2400</v>
      </c>
      <c r="AP50" s="1">
        <v>262</v>
      </c>
      <c r="AQ50" s="12">
        <v>12100000000</v>
      </c>
      <c r="AR50" s="14">
        <f t="shared" si="13"/>
        <v>0</v>
      </c>
      <c r="AS50" s="13">
        <v>12100000000</v>
      </c>
      <c r="AT50" s="14" t="s">
        <v>12</v>
      </c>
      <c r="AU50" s="13"/>
      <c r="AV50" s="14">
        <f t="shared" si="15"/>
        <v>0</v>
      </c>
      <c r="AW50" s="13"/>
    </row>
    <row r="51" spans="1:49" x14ac:dyDescent="0.3">
      <c r="A51" s="1">
        <v>49</v>
      </c>
      <c r="B51" s="1">
        <f t="shared" si="0"/>
        <v>0</v>
      </c>
      <c r="C51" s="1">
        <v>49</v>
      </c>
      <c r="D51" s="1">
        <f t="shared" si="1"/>
        <v>-28</v>
      </c>
      <c r="E51" s="1">
        <v>21</v>
      </c>
      <c r="F51" s="1">
        <f t="shared" si="2"/>
        <v>15</v>
      </c>
      <c r="G51" s="1">
        <v>36</v>
      </c>
      <c r="H51" s="1">
        <f t="shared" si="3"/>
        <v>14</v>
      </c>
      <c r="I51" s="1">
        <v>50</v>
      </c>
      <c r="J51" s="7" t="s">
        <v>48</v>
      </c>
      <c r="K51" t="s">
        <v>149</v>
      </c>
      <c r="L51" s="1" t="s">
        <v>409</v>
      </c>
      <c r="N51" s="16">
        <v>9457</v>
      </c>
      <c r="O51" s="9">
        <v>769</v>
      </c>
      <c r="P51" s="1">
        <f t="shared" si="4"/>
        <v>0</v>
      </c>
      <c r="Q51" s="1">
        <v>769</v>
      </c>
      <c r="R51" s="1">
        <f t="shared" si="5"/>
        <v>-267</v>
      </c>
      <c r="S51" s="1">
        <v>1036</v>
      </c>
      <c r="T51" s="1">
        <f t="shared" si="6"/>
        <v>296</v>
      </c>
      <c r="U51" s="1">
        <v>740</v>
      </c>
      <c r="V51" s="9">
        <v>2047</v>
      </c>
      <c r="W51" s="1">
        <f t="shared" si="7"/>
        <v>0</v>
      </c>
      <c r="X51" s="1">
        <v>2047</v>
      </c>
      <c r="Y51" s="1">
        <f t="shared" si="8"/>
        <v>-462</v>
      </c>
      <c r="Z51" s="1">
        <v>2509</v>
      </c>
      <c r="AA51" s="1">
        <f t="shared" si="9"/>
        <v>734</v>
      </c>
      <c r="AB51" s="1">
        <v>1775</v>
      </c>
      <c r="AC51" s="9">
        <v>65</v>
      </c>
      <c r="AD51" s="1">
        <f t="shared" si="10"/>
        <v>0</v>
      </c>
      <c r="AE51" s="1">
        <v>65</v>
      </c>
      <c r="AF51" s="1">
        <f t="shared" si="11"/>
        <v>-42</v>
      </c>
      <c r="AG51" s="1">
        <v>107</v>
      </c>
      <c r="AH51" s="1">
        <f t="shared" si="12"/>
        <v>-18</v>
      </c>
      <c r="AI51" s="1">
        <v>125</v>
      </c>
      <c r="AQ51" s="12">
        <v>9500000000</v>
      </c>
      <c r="AR51" s="14">
        <f t="shared" si="13"/>
        <v>2900000000</v>
      </c>
      <c r="AS51" s="13">
        <v>6600000000</v>
      </c>
      <c r="AT51" s="14">
        <f t="shared" si="14"/>
        <v>-2000000000</v>
      </c>
      <c r="AU51" s="13">
        <v>8600000000</v>
      </c>
      <c r="AV51" s="14">
        <f t="shared" si="15"/>
        <v>300000000</v>
      </c>
      <c r="AW51" s="13">
        <v>8300000000</v>
      </c>
    </row>
    <row r="52" spans="1:49" x14ac:dyDescent="0.3">
      <c r="A52" s="1">
        <v>50</v>
      </c>
      <c r="B52" s="1">
        <f t="shared" si="0"/>
        <v>11</v>
      </c>
      <c r="C52" s="1">
        <v>61</v>
      </c>
      <c r="D52" s="1">
        <f t="shared" si="1"/>
        <v>0</v>
      </c>
      <c r="E52" s="1">
        <v>61</v>
      </c>
      <c r="F52" s="1">
        <f t="shared" si="2"/>
        <v>8</v>
      </c>
      <c r="G52" s="1">
        <v>69</v>
      </c>
      <c r="H52" s="1">
        <f t="shared" si="3"/>
        <v>-4</v>
      </c>
      <c r="I52" s="1">
        <v>65</v>
      </c>
      <c r="J52" s="7" t="s">
        <v>49</v>
      </c>
      <c r="K52" t="s">
        <v>143</v>
      </c>
      <c r="L52" s="1" t="s">
        <v>93</v>
      </c>
      <c r="N52" s="16">
        <v>30849</v>
      </c>
      <c r="O52" s="9">
        <v>758</v>
      </c>
      <c r="P52" s="1">
        <f t="shared" si="4"/>
        <v>-1</v>
      </c>
      <c r="Q52" s="1">
        <v>759</v>
      </c>
      <c r="R52" s="1">
        <f t="shared" si="5"/>
        <v>72</v>
      </c>
      <c r="S52" s="1">
        <v>687</v>
      </c>
      <c r="T52" s="1">
        <f t="shared" si="6"/>
        <v>21</v>
      </c>
      <c r="U52" s="1">
        <v>666</v>
      </c>
      <c r="V52" s="9">
        <v>773</v>
      </c>
      <c r="W52" s="1">
        <f t="shared" si="7"/>
        <v>-27</v>
      </c>
      <c r="X52" s="1">
        <v>800</v>
      </c>
      <c r="Y52" s="1">
        <f t="shared" si="8"/>
        <v>46</v>
      </c>
      <c r="Z52" s="1">
        <v>754</v>
      </c>
      <c r="AA52" s="1">
        <f t="shared" si="9"/>
        <v>-19</v>
      </c>
      <c r="AB52" s="1">
        <v>773</v>
      </c>
      <c r="AC52" s="9">
        <v>159</v>
      </c>
      <c r="AD52" s="1">
        <f t="shared" si="10"/>
        <v>11</v>
      </c>
      <c r="AE52" s="1">
        <v>148</v>
      </c>
      <c r="AF52" s="1">
        <f t="shared" si="11"/>
        <v>-113</v>
      </c>
      <c r="AG52" s="1">
        <v>261</v>
      </c>
      <c r="AH52" s="1">
        <f t="shared" si="12"/>
        <v>128</v>
      </c>
      <c r="AI52" s="1">
        <v>133</v>
      </c>
      <c r="AQ52" s="12">
        <v>16300000000</v>
      </c>
      <c r="AR52" s="14">
        <f t="shared" si="13"/>
        <v>700000000</v>
      </c>
      <c r="AS52" s="13">
        <v>15600000000</v>
      </c>
      <c r="AT52" s="14">
        <f t="shared" si="14"/>
        <v>1600000000</v>
      </c>
      <c r="AU52" s="13">
        <v>14000000000</v>
      </c>
      <c r="AV52" s="14" t="s">
        <v>12</v>
      </c>
      <c r="AW52" s="13"/>
    </row>
    <row r="53" spans="1:49" x14ac:dyDescent="0.3">
      <c r="A53" s="1">
        <v>51</v>
      </c>
      <c r="B53" s="1">
        <f t="shared" si="0"/>
        <v>0</v>
      </c>
      <c r="C53" s="1">
        <v>51</v>
      </c>
      <c r="D53" s="1">
        <f t="shared" si="1"/>
        <v>9</v>
      </c>
      <c r="E53" s="1">
        <v>60</v>
      </c>
      <c r="F53" s="1">
        <f t="shared" si="2"/>
        <v>8</v>
      </c>
      <c r="G53" s="1">
        <v>68</v>
      </c>
      <c r="H53" s="1">
        <f t="shared" si="3"/>
        <v>-15</v>
      </c>
      <c r="I53" s="1">
        <v>53</v>
      </c>
      <c r="J53" s="7" t="s">
        <v>50</v>
      </c>
      <c r="K53" t="s">
        <v>150</v>
      </c>
      <c r="L53" s="1" t="s">
        <v>85</v>
      </c>
      <c r="N53" s="16">
        <v>22000</v>
      </c>
      <c r="O53" s="9">
        <v>750</v>
      </c>
      <c r="P53" s="1">
        <f t="shared" si="4"/>
        <v>0</v>
      </c>
      <c r="Q53" s="1">
        <v>750</v>
      </c>
      <c r="R53" s="1">
        <f t="shared" si="5"/>
        <v>55</v>
      </c>
      <c r="S53" s="1">
        <v>695</v>
      </c>
      <c r="T53" s="1">
        <f t="shared" si="6"/>
        <v>-30</v>
      </c>
      <c r="U53" s="1">
        <v>725</v>
      </c>
      <c r="V53" s="9">
        <v>3000</v>
      </c>
      <c r="W53" s="1">
        <f t="shared" si="7"/>
        <v>0</v>
      </c>
      <c r="X53" s="1">
        <v>3000</v>
      </c>
      <c r="Y53" s="1">
        <f t="shared" si="8"/>
        <v>-212</v>
      </c>
      <c r="Z53" s="1">
        <v>3212</v>
      </c>
      <c r="AA53" s="1">
        <f t="shared" si="9"/>
        <v>2</v>
      </c>
      <c r="AB53" s="1">
        <v>3210</v>
      </c>
      <c r="AC53" s="9">
        <v>55</v>
      </c>
      <c r="AD53" s="1">
        <f t="shared" si="10"/>
        <v>0</v>
      </c>
      <c r="AE53" s="1">
        <v>55</v>
      </c>
      <c r="AF53" s="1">
        <f t="shared" si="11"/>
        <v>0</v>
      </c>
      <c r="AG53" s="1">
        <v>55</v>
      </c>
      <c r="AH53" s="1">
        <f t="shared" si="12"/>
        <v>-5</v>
      </c>
      <c r="AI53" s="1">
        <v>60</v>
      </c>
      <c r="AQ53" s="12"/>
      <c r="AR53" s="14">
        <f t="shared" si="13"/>
        <v>0</v>
      </c>
      <c r="AS53" s="13"/>
      <c r="AT53" s="14">
        <f t="shared" si="14"/>
        <v>0</v>
      </c>
      <c r="AU53" s="13"/>
      <c r="AV53" s="14">
        <f t="shared" si="15"/>
        <v>0</v>
      </c>
      <c r="AW53" s="13"/>
    </row>
    <row r="54" spans="1:49" x14ac:dyDescent="0.3">
      <c r="A54" s="1">
        <v>52</v>
      </c>
      <c r="B54" s="1">
        <f t="shared" si="0"/>
        <v>3</v>
      </c>
      <c r="C54" s="1">
        <v>55</v>
      </c>
      <c r="D54" s="1" t="s">
        <v>12</v>
      </c>
      <c r="E54" s="1" t="s">
        <v>23</v>
      </c>
      <c r="F54" s="1" t="s">
        <v>12</v>
      </c>
      <c r="G54" s="1" t="s">
        <v>23</v>
      </c>
      <c r="H54" s="1" t="s">
        <v>12</v>
      </c>
      <c r="I54" s="1" t="s">
        <v>23</v>
      </c>
      <c r="J54" s="7" t="s">
        <v>52</v>
      </c>
      <c r="K54" t="s">
        <v>151</v>
      </c>
      <c r="L54" s="1" t="s">
        <v>89</v>
      </c>
      <c r="N54" s="16">
        <v>4700</v>
      </c>
      <c r="O54" s="9">
        <v>746</v>
      </c>
      <c r="P54" s="1">
        <f t="shared" si="4"/>
        <v>39</v>
      </c>
      <c r="Q54" s="1">
        <v>707</v>
      </c>
      <c r="R54" s="1" t="s">
        <v>12</v>
      </c>
      <c r="T54" s="1" t="s">
        <v>12</v>
      </c>
      <c r="V54" s="9">
        <v>1315</v>
      </c>
      <c r="W54" s="1">
        <f t="shared" si="7"/>
        <v>43</v>
      </c>
      <c r="X54" s="1">
        <v>1272</v>
      </c>
      <c r="Y54" s="1" t="s">
        <v>12</v>
      </c>
      <c r="AA54" s="1" t="s">
        <v>12</v>
      </c>
      <c r="AC54" s="9">
        <v>324</v>
      </c>
      <c r="AD54" s="1">
        <f t="shared" si="10"/>
        <v>50</v>
      </c>
      <c r="AE54" s="1">
        <v>274</v>
      </c>
      <c r="AQ54" s="12">
        <v>1900000000</v>
      </c>
      <c r="AR54" s="14">
        <f t="shared" si="13"/>
        <v>500000000</v>
      </c>
      <c r="AS54" s="13">
        <v>1400000000</v>
      </c>
      <c r="AT54" s="14" t="s">
        <v>12</v>
      </c>
      <c r="AU54" s="13"/>
      <c r="AV54" s="14">
        <f t="shared" si="15"/>
        <v>0</v>
      </c>
      <c r="AW54" s="13"/>
    </row>
    <row r="55" spans="1:49" x14ac:dyDescent="0.3">
      <c r="A55" s="1">
        <v>53</v>
      </c>
      <c r="B55" s="1">
        <f t="shared" si="0"/>
        <v>-1</v>
      </c>
      <c r="C55" s="1">
        <v>52</v>
      </c>
      <c r="D55" s="1">
        <f t="shared" si="1"/>
        <v>4</v>
      </c>
      <c r="E55" s="1">
        <v>56</v>
      </c>
      <c r="F55" s="1">
        <f t="shared" si="2"/>
        <v>-3</v>
      </c>
      <c r="G55" s="1">
        <v>53</v>
      </c>
      <c r="H55" s="1">
        <f t="shared" si="3"/>
        <v>-25</v>
      </c>
      <c r="I55" s="1">
        <v>28</v>
      </c>
      <c r="J55" s="7" t="s">
        <v>53</v>
      </c>
      <c r="K55" t="s">
        <v>61</v>
      </c>
      <c r="L55" s="1" t="s">
        <v>96</v>
      </c>
      <c r="N55" s="16">
        <v>3000</v>
      </c>
      <c r="O55" s="9">
        <v>740</v>
      </c>
      <c r="P55" s="1">
        <f t="shared" si="4"/>
        <v>0</v>
      </c>
      <c r="Q55" s="1">
        <v>740</v>
      </c>
      <c r="R55" s="1">
        <f t="shared" si="5"/>
        <v>-40</v>
      </c>
      <c r="S55" s="1">
        <v>780</v>
      </c>
      <c r="T55" s="1">
        <f t="shared" si="6"/>
        <v>-322</v>
      </c>
      <c r="U55" s="1">
        <v>1102</v>
      </c>
      <c r="V55" s="9">
        <v>1067</v>
      </c>
      <c r="W55" s="1">
        <f t="shared" si="7"/>
        <v>0</v>
      </c>
      <c r="X55" s="1">
        <v>1067</v>
      </c>
      <c r="Y55" s="1">
        <f t="shared" si="8"/>
        <v>40</v>
      </c>
      <c r="Z55" s="1">
        <v>1027</v>
      </c>
      <c r="AA55" s="1">
        <f t="shared" si="9"/>
        <v>-724</v>
      </c>
      <c r="AB55" s="1">
        <v>1751</v>
      </c>
      <c r="AC55" s="9">
        <v>203</v>
      </c>
      <c r="AD55" s="1">
        <f t="shared" si="10"/>
        <v>0</v>
      </c>
      <c r="AE55" s="1">
        <v>203</v>
      </c>
      <c r="AF55" s="1">
        <f t="shared" si="11"/>
        <v>173</v>
      </c>
      <c r="AG55" s="1">
        <v>30</v>
      </c>
      <c r="AH55" s="1">
        <f t="shared" si="12"/>
        <v>-334</v>
      </c>
      <c r="AI55" s="1">
        <v>364</v>
      </c>
      <c r="AN55" s="1" t="s">
        <v>12</v>
      </c>
      <c r="AQ55" s="12">
        <v>800000000</v>
      </c>
      <c r="AR55" s="14">
        <f t="shared" si="13"/>
        <v>300000000</v>
      </c>
      <c r="AS55" s="13">
        <v>500000000</v>
      </c>
      <c r="AT55" s="14">
        <f t="shared" si="14"/>
        <v>-1800000000</v>
      </c>
      <c r="AU55" s="13">
        <v>2300000000</v>
      </c>
      <c r="AV55" s="14">
        <f t="shared" si="15"/>
        <v>800000000</v>
      </c>
      <c r="AW55" s="13">
        <v>1500000000</v>
      </c>
    </row>
    <row r="56" spans="1:49" x14ac:dyDescent="0.3">
      <c r="A56" s="1">
        <v>53</v>
      </c>
      <c r="B56" s="1">
        <f t="shared" si="0"/>
        <v>23</v>
      </c>
      <c r="C56" s="1">
        <v>76</v>
      </c>
      <c r="D56" s="1">
        <f t="shared" si="1"/>
        <v>4</v>
      </c>
      <c r="E56" s="1">
        <v>80</v>
      </c>
      <c r="F56" s="1">
        <f t="shared" si="2"/>
        <v>10</v>
      </c>
      <c r="G56" s="1">
        <v>90</v>
      </c>
      <c r="H56" s="1">
        <f t="shared" si="3"/>
        <v>7</v>
      </c>
      <c r="I56" s="1">
        <v>97</v>
      </c>
      <c r="J56" s="7" t="s">
        <v>54</v>
      </c>
      <c r="K56" t="s">
        <v>152</v>
      </c>
      <c r="L56" s="1" t="s">
        <v>85</v>
      </c>
      <c r="N56" s="16">
        <v>26000</v>
      </c>
      <c r="O56" s="9">
        <v>740</v>
      </c>
      <c r="P56" s="1">
        <f t="shared" si="4"/>
        <v>184</v>
      </c>
      <c r="Q56" s="1">
        <v>556</v>
      </c>
      <c r="R56" s="1">
        <f t="shared" si="5"/>
        <v>56</v>
      </c>
      <c r="S56" s="1">
        <v>500</v>
      </c>
      <c r="T56" s="1">
        <f t="shared" si="6"/>
        <v>64</v>
      </c>
      <c r="U56" s="1">
        <v>436</v>
      </c>
      <c r="V56" s="9">
        <v>1128</v>
      </c>
      <c r="W56" s="1">
        <f t="shared" si="7"/>
        <v>464</v>
      </c>
      <c r="X56" s="1">
        <v>664</v>
      </c>
      <c r="Y56" s="1">
        <f t="shared" si="8"/>
        <v>48</v>
      </c>
      <c r="Z56" s="1">
        <v>616</v>
      </c>
      <c r="AA56" s="1">
        <f t="shared" si="9"/>
        <v>-90</v>
      </c>
      <c r="AB56" s="1">
        <v>706</v>
      </c>
      <c r="AC56" s="9">
        <v>90</v>
      </c>
      <c r="AD56" s="1">
        <f t="shared" si="10"/>
        <v>64</v>
      </c>
      <c r="AE56" s="1">
        <v>26</v>
      </c>
      <c r="AF56" s="1">
        <f t="shared" si="11"/>
        <v>-1</v>
      </c>
      <c r="AG56" s="1">
        <v>27</v>
      </c>
      <c r="AH56" s="1">
        <f t="shared" si="12"/>
        <v>-4</v>
      </c>
      <c r="AI56" s="1">
        <v>31</v>
      </c>
      <c r="AQ56" s="12"/>
      <c r="AR56" s="14" t="s">
        <v>12</v>
      </c>
      <c r="AS56" s="13">
        <v>3600000000</v>
      </c>
      <c r="AT56" s="14">
        <f t="shared" si="14"/>
        <v>400000000</v>
      </c>
      <c r="AU56" s="13">
        <v>3200000000</v>
      </c>
      <c r="AV56" s="14">
        <f t="shared" si="15"/>
        <v>-100000000</v>
      </c>
      <c r="AW56" s="13">
        <v>3300000000</v>
      </c>
    </row>
    <row r="57" spans="1:49" x14ac:dyDescent="0.3">
      <c r="A57" s="1">
        <v>55</v>
      </c>
      <c r="B57" s="1">
        <f t="shared" si="0"/>
        <v>1</v>
      </c>
      <c r="C57" s="1">
        <v>56</v>
      </c>
      <c r="D57" s="1">
        <f t="shared" si="1"/>
        <v>-1</v>
      </c>
      <c r="E57" s="1">
        <v>55</v>
      </c>
      <c r="F57" s="1">
        <f t="shared" si="2"/>
        <v>17</v>
      </c>
      <c r="G57" s="1">
        <v>72</v>
      </c>
      <c r="H57" s="1">
        <f t="shared" si="3"/>
        <v>-4</v>
      </c>
      <c r="I57" s="1">
        <v>68</v>
      </c>
      <c r="J57" s="7" t="s">
        <v>55</v>
      </c>
      <c r="K57" t="s">
        <v>151</v>
      </c>
      <c r="L57" s="1" t="s">
        <v>75</v>
      </c>
      <c r="N57" s="16">
        <v>4899</v>
      </c>
      <c r="O57" s="9">
        <v>732</v>
      </c>
      <c r="P57" s="1">
        <f t="shared" si="4"/>
        <v>36</v>
      </c>
      <c r="Q57" s="1">
        <v>696</v>
      </c>
      <c r="R57" s="1">
        <f t="shared" si="5"/>
        <v>30</v>
      </c>
      <c r="S57" s="1">
        <v>666</v>
      </c>
      <c r="T57" s="1">
        <f t="shared" si="6"/>
        <v>11</v>
      </c>
      <c r="U57" s="1">
        <v>655</v>
      </c>
      <c r="V57" s="9">
        <v>1039</v>
      </c>
      <c r="W57" s="1">
        <f t="shared" si="7"/>
        <v>11</v>
      </c>
      <c r="X57" s="1">
        <v>1028</v>
      </c>
      <c r="Y57" s="1">
        <f t="shared" si="8"/>
        <v>38</v>
      </c>
      <c r="Z57" s="1">
        <v>990</v>
      </c>
      <c r="AA57" s="1">
        <f t="shared" si="9"/>
        <v>-108</v>
      </c>
      <c r="AB57" s="1">
        <v>1098</v>
      </c>
      <c r="AC57" s="9">
        <v>105</v>
      </c>
      <c r="AD57" s="1">
        <f t="shared" si="10"/>
        <v>-2</v>
      </c>
      <c r="AE57" s="1">
        <v>107</v>
      </c>
      <c r="AF57" s="1">
        <f t="shared" si="11"/>
        <v>17</v>
      </c>
      <c r="AG57" s="1">
        <v>90</v>
      </c>
      <c r="AH57" s="1">
        <f t="shared" si="12"/>
        <v>15</v>
      </c>
      <c r="AI57" s="1">
        <v>75</v>
      </c>
      <c r="AP57" s="1">
        <v>75</v>
      </c>
      <c r="AQ57" s="12"/>
      <c r="AR57" s="14">
        <f t="shared" si="13"/>
        <v>0</v>
      </c>
      <c r="AS57" s="13"/>
      <c r="AT57" s="14">
        <f t="shared" si="14"/>
        <v>0</v>
      </c>
      <c r="AU57" s="13"/>
      <c r="AV57" s="14">
        <f t="shared" si="15"/>
        <v>0</v>
      </c>
      <c r="AW57" s="13"/>
    </row>
    <row r="58" spans="1:49" x14ac:dyDescent="0.3">
      <c r="A58" s="1">
        <v>56</v>
      </c>
      <c r="B58" s="1">
        <f t="shared" si="0"/>
        <v>12</v>
      </c>
      <c r="C58" s="1">
        <v>68</v>
      </c>
      <c r="D58" s="1">
        <f t="shared" si="1"/>
        <v>0</v>
      </c>
      <c r="E58" s="1">
        <v>68</v>
      </c>
      <c r="F58" s="1">
        <f t="shared" si="2"/>
        <v>16</v>
      </c>
      <c r="G58" s="1">
        <v>84</v>
      </c>
      <c r="H58" s="1">
        <f t="shared" si="3"/>
        <v>4</v>
      </c>
      <c r="I58" s="1">
        <v>88</v>
      </c>
      <c r="J58" s="7" t="s">
        <v>56</v>
      </c>
      <c r="K58" t="s">
        <v>153</v>
      </c>
      <c r="L58" s="1" t="s">
        <v>85</v>
      </c>
      <c r="N58" s="16">
        <v>42100</v>
      </c>
      <c r="O58" s="9">
        <v>724</v>
      </c>
      <c r="P58" s="1">
        <f t="shared" si="4"/>
        <v>129</v>
      </c>
      <c r="Q58" s="1">
        <v>595</v>
      </c>
      <c r="R58" s="1">
        <f t="shared" si="5"/>
        <v>33</v>
      </c>
      <c r="S58" s="1">
        <v>562</v>
      </c>
      <c r="T58" s="1">
        <f t="shared" si="6"/>
        <v>74</v>
      </c>
      <c r="U58" s="1">
        <v>488</v>
      </c>
      <c r="V58" s="9">
        <v>2808</v>
      </c>
      <c r="W58" s="1">
        <f t="shared" si="7"/>
        <v>264</v>
      </c>
      <c r="X58" s="1">
        <v>2544</v>
      </c>
      <c r="Y58" s="1">
        <f t="shared" si="8"/>
        <v>554</v>
      </c>
      <c r="Z58" s="1">
        <v>1990</v>
      </c>
      <c r="AA58" s="1">
        <f t="shared" si="9"/>
        <v>-227</v>
      </c>
      <c r="AB58" s="1">
        <v>2217</v>
      </c>
      <c r="AC58" s="9">
        <v>107</v>
      </c>
      <c r="AD58" s="1">
        <f t="shared" si="10"/>
        <v>-49</v>
      </c>
      <c r="AE58" s="1">
        <v>156</v>
      </c>
      <c r="AF58" s="1">
        <f t="shared" si="11"/>
        <v>16</v>
      </c>
      <c r="AG58" s="1">
        <v>140</v>
      </c>
      <c r="AH58" s="1">
        <f t="shared" si="12"/>
        <v>-19</v>
      </c>
      <c r="AI58" s="1">
        <v>159</v>
      </c>
      <c r="AQ58" s="12">
        <v>11200000000</v>
      </c>
      <c r="AR58" s="14">
        <f t="shared" si="13"/>
        <v>1600000000</v>
      </c>
      <c r="AS58" s="13">
        <v>9600000000</v>
      </c>
      <c r="AT58" s="14">
        <f t="shared" si="14"/>
        <v>-400000000</v>
      </c>
      <c r="AU58" s="13">
        <v>10000000000</v>
      </c>
      <c r="AV58" s="14">
        <f t="shared" si="15"/>
        <v>500000000</v>
      </c>
      <c r="AW58" s="13">
        <v>9500000000</v>
      </c>
    </row>
    <row r="59" spans="1:49" x14ac:dyDescent="0.3">
      <c r="A59" s="1">
        <v>57</v>
      </c>
      <c r="B59" s="1">
        <f t="shared" si="0"/>
        <v>0</v>
      </c>
      <c r="C59" s="1">
        <v>57</v>
      </c>
      <c r="D59" s="1">
        <f t="shared" si="1"/>
        <v>-3</v>
      </c>
      <c r="E59" s="1">
        <v>54</v>
      </c>
      <c r="F59" s="1">
        <f t="shared" si="2"/>
        <v>7</v>
      </c>
      <c r="G59" s="1">
        <v>61</v>
      </c>
      <c r="H59" s="1">
        <f t="shared" si="3"/>
        <v>16</v>
      </c>
      <c r="I59" s="1">
        <v>77</v>
      </c>
      <c r="J59" s="7" t="s">
        <v>57</v>
      </c>
      <c r="K59" t="s">
        <v>154</v>
      </c>
      <c r="L59" s="1" t="s">
        <v>97</v>
      </c>
      <c r="N59" s="16">
        <v>1000</v>
      </c>
      <c r="O59" s="9">
        <v>717</v>
      </c>
      <c r="P59" s="1">
        <f t="shared" si="4"/>
        <v>26</v>
      </c>
      <c r="Q59" s="1">
        <v>691</v>
      </c>
      <c r="R59" s="1">
        <f t="shared" si="5"/>
        <v>-41</v>
      </c>
      <c r="S59" s="1">
        <v>732</v>
      </c>
      <c r="T59" s="1">
        <f t="shared" si="6"/>
        <v>145</v>
      </c>
      <c r="U59" s="1">
        <v>587</v>
      </c>
      <c r="V59" s="9">
        <v>2198</v>
      </c>
      <c r="W59" s="1">
        <f t="shared" si="7"/>
        <v>40</v>
      </c>
      <c r="X59" s="1">
        <v>2158</v>
      </c>
      <c r="Y59" s="1">
        <f t="shared" si="8"/>
        <v>100</v>
      </c>
      <c r="Z59" s="1">
        <v>2058</v>
      </c>
      <c r="AA59" s="1">
        <f t="shared" si="9"/>
        <v>571</v>
      </c>
      <c r="AB59" s="1">
        <v>1487</v>
      </c>
      <c r="AC59" s="9">
        <v>666</v>
      </c>
      <c r="AD59" s="1">
        <f t="shared" si="10"/>
        <v>192</v>
      </c>
      <c r="AE59" s="1">
        <v>474</v>
      </c>
      <c r="AF59" s="1">
        <f t="shared" si="11"/>
        <v>324</v>
      </c>
      <c r="AG59" s="1">
        <v>150</v>
      </c>
      <c r="AH59" s="1">
        <f t="shared" si="12"/>
        <v>70</v>
      </c>
      <c r="AI59" s="1">
        <v>80</v>
      </c>
      <c r="AQ59" s="12">
        <v>5400000000</v>
      </c>
      <c r="AR59" s="14">
        <f t="shared" si="13"/>
        <v>600000000</v>
      </c>
      <c r="AS59" s="13">
        <v>4800000000</v>
      </c>
      <c r="AT59" s="14">
        <f t="shared" si="14"/>
        <v>-300000000</v>
      </c>
      <c r="AU59" s="13">
        <v>5100000000</v>
      </c>
      <c r="AV59" s="14" t="s">
        <v>12</v>
      </c>
      <c r="AW59" s="13"/>
    </row>
    <row r="60" spans="1:49" x14ac:dyDescent="0.3">
      <c r="A60" s="1">
        <v>58</v>
      </c>
      <c r="B60" s="1">
        <f t="shared" si="0"/>
        <v>-23</v>
      </c>
      <c r="C60" s="1">
        <v>35</v>
      </c>
      <c r="D60" s="1">
        <f t="shared" si="1"/>
        <v>11</v>
      </c>
      <c r="E60" s="1">
        <v>46</v>
      </c>
      <c r="F60" s="1">
        <f t="shared" si="2"/>
        <v>-2</v>
      </c>
      <c r="G60" s="1">
        <v>44</v>
      </c>
      <c r="H60" s="1">
        <f t="shared" si="3"/>
        <v>29</v>
      </c>
      <c r="I60" s="1">
        <v>73</v>
      </c>
      <c r="J60" s="7" t="s">
        <v>211</v>
      </c>
      <c r="K60" t="s">
        <v>133</v>
      </c>
      <c r="L60" s="1" t="s">
        <v>76</v>
      </c>
      <c r="N60" s="16">
        <v>12588</v>
      </c>
      <c r="O60" s="9">
        <v>701</v>
      </c>
      <c r="P60" s="1">
        <f t="shared" si="4"/>
        <v>-374</v>
      </c>
      <c r="Q60" s="1">
        <v>1075</v>
      </c>
      <c r="R60" s="1">
        <f t="shared" si="5"/>
        <v>223</v>
      </c>
      <c r="S60" s="1">
        <v>852</v>
      </c>
      <c r="T60" s="1">
        <f t="shared" si="6"/>
        <v>247</v>
      </c>
      <c r="U60" s="1">
        <v>605</v>
      </c>
      <c r="V60" s="9">
        <v>941</v>
      </c>
      <c r="W60" s="1">
        <f t="shared" si="7"/>
        <v>-348</v>
      </c>
      <c r="X60" s="1">
        <v>1289</v>
      </c>
      <c r="Y60" s="1">
        <f t="shared" si="8"/>
        <v>360</v>
      </c>
      <c r="Z60" s="1">
        <v>929</v>
      </c>
      <c r="AA60" s="1">
        <f t="shared" si="9"/>
        <v>217</v>
      </c>
      <c r="AB60" s="1">
        <v>712</v>
      </c>
      <c r="AC60" s="9">
        <v>483</v>
      </c>
      <c r="AD60" s="1">
        <f t="shared" si="10"/>
        <v>382</v>
      </c>
      <c r="AE60" s="1">
        <v>101</v>
      </c>
      <c r="AF60" s="1">
        <f t="shared" si="11"/>
        <v>33</v>
      </c>
      <c r="AG60" s="1">
        <v>68</v>
      </c>
      <c r="AH60" s="1">
        <f t="shared" si="12"/>
        <v>-27</v>
      </c>
      <c r="AI60" s="1">
        <v>95</v>
      </c>
      <c r="AQ60" s="12">
        <v>67400000000</v>
      </c>
      <c r="AR60" s="14">
        <f t="shared" si="13"/>
        <v>28400000000</v>
      </c>
      <c r="AS60" s="13">
        <v>39000000000</v>
      </c>
      <c r="AT60" s="14">
        <f t="shared" si="14"/>
        <v>-15000000000</v>
      </c>
      <c r="AU60" s="13">
        <v>54000000000</v>
      </c>
      <c r="AV60" s="14">
        <f t="shared" si="15"/>
        <v>26000000000</v>
      </c>
      <c r="AW60" s="13">
        <v>28000000000</v>
      </c>
    </row>
    <row r="61" spans="1:49" x14ac:dyDescent="0.3">
      <c r="A61" s="1">
        <v>59</v>
      </c>
      <c r="B61" s="1">
        <f t="shared" si="0"/>
        <v>22</v>
      </c>
      <c r="C61" s="1">
        <v>81</v>
      </c>
      <c r="D61" s="1">
        <f t="shared" si="1"/>
        <v>0</v>
      </c>
      <c r="E61" s="1">
        <v>81</v>
      </c>
      <c r="F61" s="1">
        <f t="shared" si="2"/>
        <v>-14</v>
      </c>
      <c r="G61" s="1">
        <v>67</v>
      </c>
      <c r="H61" s="1">
        <f t="shared" si="3"/>
        <v>7</v>
      </c>
      <c r="I61" s="1">
        <v>74</v>
      </c>
      <c r="J61" s="7" t="s">
        <v>220</v>
      </c>
      <c r="K61" t="s">
        <v>146</v>
      </c>
      <c r="L61" s="1" t="s">
        <v>409</v>
      </c>
      <c r="N61" s="16">
        <v>38100</v>
      </c>
      <c r="O61" s="9">
        <v>700</v>
      </c>
      <c r="P61" s="1">
        <f t="shared" si="4"/>
        <v>181</v>
      </c>
      <c r="Q61" s="1">
        <v>519</v>
      </c>
      <c r="R61" s="1">
        <f t="shared" si="5"/>
        <v>-181</v>
      </c>
      <c r="S61" s="1">
        <v>700</v>
      </c>
      <c r="T61" s="1">
        <f t="shared" si="6"/>
        <v>98</v>
      </c>
      <c r="U61" s="1">
        <v>602</v>
      </c>
      <c r="V61" s="9">
        <v>3400</v>
      </c>
      <c r="W61" s="1">
        <f t="shared" si="7"/>
        <v>1947</v>
      </c>
      <c r="X61" s="1">
        <v>1453</v>
      </c>
      <c r="Y61" s="1">
        <f t="shared" si="8"/>
        <v>-947</v>
      </c>
      <c r="Z61" s="1">
        <v>2400</v>
      </c>
      <c r="AA61" s="1">
        <f t="shared" si="9"/>
        <v>698</v>
      </c>
      <c r="AB61" s="1">
        <v>1702</v>
      </c>
      <c r="AC61" s="9">
        <v>12</v>
      </c>
      <c r="AG61" s="1">
        <v>12</v>
      </c>
      <c r="AH61" s="1">
        <f t="shared" si="12"/>
        <v>-75</v>
      </c>
      <c r="AI61" s="1">
        <v>87</v>
      </c>
      <c r="AJ61" s="9">
        <v>200</v>
      </c>
      <c r="AQ61" s="12">
        <v>85200000000</v>
      </c>
      <c r="AR61" s="14">
        <f t="shared" si="13"/>
        <v>20800000000</v>
      </c>
      <c r="AS61" s="13">
        <v>64400000000</v>
      </c>
      <c r="AT61" s="14">
        <f t="shared" si="14"/>
        <v>100000000</v>
      </c>
      <c r="AU61" s="13">
        <v>64300000000</v>
      </c>
      <c r="AV61" s="14">
        <f t="shared" si="15"/>
        <v>3500000000</v>
      </c>
      <c r="AW61" s="13">
        <v>60800000000</v>
      </c>
    </row>
    <row r="62" spans="1:49" x14ac:dyDescent="0.3">
      <c r="A62" s="1">
        <v>60</v>
      </c>
      <c r="B62" s="1">
        <f t="shared" si="0"/>
        <v>-7</v>
      </c>
      <c r="C62" s="1">
        <v>53</v>
      </c>
      <c r="D62" s="1">
        <f t="shared" si="1"/>
        <v>4</v>
      </c>
      <c r="E62" s="1">
        <v>57</v>
      </c>
      <c r="F62" s="1">
        <f t="shared" si="2"/>
        <v>6</v>
      </c>
      <c r="G62" s="1">
        <v>63</v>
      </c>
      <c r="H62" s="1">
        <f t="shared" si="3"/>
        <v>3</v>
      </c>
      <c r="I62" s="1">
        <v>66</v>
      </c>
      <c r="J62" s="7" t="s">
        <v>58</v>
      </c>
      <c r="K62" t="s">
        <v>155</v>
      </c>
      <c r="L62" s="1" t="s">
        <v>98</v>
      </c>
      <c r="N62" s="16">
        <v>78000</v>
      </c>
      <c r="O62" s="9">
        <v>699</v>
      </c>
      <c r="P62" s="1">
        <f t="shared" si="4"/>
        <v>-40</v>
      </c>
      <c r="Q62" s="1">
        <v>739</v>
      </c>
      <c r="R62" s="1">
        <f t="shared" si="5"/>
        <v>13</v>
      </c>
      <c r="S62" s="1">
        <v>726</v>
      </c>
      <c r="T62" s="1">
        <f t="shared" si="6"/>
        <v>61</v>
      </c>
      <c r="U62" s="1">
        <v>665</v>
      </c>
      <c r="V62" s="9">
        <v>1324</v>
      </c>
      <c r="W62" s="1">
        <f t="shared" si="7"/>
        <v>-12</v>
      </c>
      <c r="X62" s="1">
        <v>1336</v>
      </c>
      <c r="Y62" s="1">
        <f t="shared" si="8"/>
        <v>17</v>
      </c>
      <c r="Z62" s="1">
        <v>1319</v>
      </c>
      <c r="AA62" s="1">
        <f t="shared" si="9"/>
        <v>-111</v>
      </c>
      <c r="AB62" s="1">
        <v>1430</v>
      </c>
      <c r="AQ62" s="12"/>
      <c r="AR62" s="14">
        <f t="shared" si="13"/>
        <v>0</v>
      </c>
      <c r="AS62" s="13"/>
      <c r="AT62" s="14">
        <f t="shared" si="14"/>
        <v>0</v>
      </c>
      <c r="AU62" s="13"/>
      <c r="AV62" s="14" t="s">
        <v>12</v>
      </c>
      <c r="AW62" s="13">
        <v>26800000000</v>
      </c>
    </row>
    <row r="63" spans="1:49" x14ac:dyDescent="0.3">
      <c r="A63" s="1">
        <v>61</v>
      </c>
      <c r="B63" s="1">
        <f t="shared" si="0"/>
        <v>-3</v>
      </c>
      <c r="C63" s="1">
        <v>58</v>
      </c>
      <c r="D63" s="1">
        <f t="shared" si="1"/>
        <v>6</v>
      </c>
      <c r="E63" s="1">
        <v>64</v>
      </c>
      <c r="F63" s="1">
        <f t="shared" si="2"/>
        <v>12</v>
      </c>
      <c r="G63" s="1">
        <v>76</v>
      </c>
      <c r="H63" s="1">
        <f t="shared" si="3"/>
        <v>-9</v>
      </c>
      <c r="I63" s="1">
        <v>67</v>
      </c>
      <c r="J63" s="7" t="s">
        <v>59</v>
      </c>
      <c r="K63" t="s">
        <v>156</v>
      </c>
      <c r="L63" s="1" t="s">
        <v>95</v>
      </c>
      <c r="N63" s="16">
        <v>240000</v>
      </c>
      <c r="O63" s="9">
        <v>676</v>
      </c>
      <c r="P63" s="1">
        <f t="shared" si="4"/>
        <v>-13</v>
      </c>
      <c r="Q63" s="1">
        <v>689</v>
      </c>
      <c r="R63" s="1">
        <f t="shared" si="5"/>
        <v>64</v>
      </c>
      <c r="S63" s="1">
        <v>625</v>
      </c>
      <c r="T63" s="1">
        <f t="shared" si="6"/>
        <v>-34</v>
      </c>
      <c r="U63" s="1">
        <v>659</v>
      </c>
      <c r="V63" s="9">
        <v>3852</v>
      </c>
      <c r="W63" s="1">
        <f t="shared" si="7"/>
        <v>12</v>
      </c>
      <c r="X63" s="1">
        <v>3840</v>
      </c>
      <c r="Y63" s="1">
        <f t="shared" si="8"/>
        <v>778</v>
      </c>
      <c r="Z63" s="1">
        <v>3062</v>
      </c>
      <c r="AA63" s="1">
        <f t="shared" si="9"/>
        <v>-203</v>
      </c>
      <c r="AB63" s="1">
        <v>3265</v>
      </c>
      <c r="AC63" s="9">
        <v>12</v>
      </c>
      <c r="AD63" s="1">
        <f t="shared" si="10"/>
        <v>-1</v>
      </c>
      <c r="AE63" s="1">
        <v>13</v>
      </c>
      <c r="AF63" s="1">
        <f t="shared" si="11"/>
        <v>-1</v>
      </c>
      <c r="AG63" s="1">
        <v>14</v>
      </c>
      <c r="AH63" s="1">
        <f t="shared" si="12"/>
        <v>-4</v>
      </c>
      <c r="AI63" s="1">
        <v>18</v>
      </c>
      <c r="AK63" s="1" t="s">
        <v>12</v>
      </c>
      <c r="AM63" s="1" t="s">
        <v>12</v>
      </c>
      <c r="AN63" s="1">
        <v>443</v>
      </c>
      <c r="AO63" s="1">
        <f t="shared" si="18"/>
        <v>29</v>
      </c>
      <c r="AP63" s="1">
        <v>414</v>
      </c>
      <c r="AQ63" s="12">
        <v>48000000000</v>
      </c>
      <c r="AR63" s="14">
        <f t="shared" si="13"/>
        <v>3100000000</v>
      </c>
      <c r="AS63" s="13">
        <v>44900000000</v>
      </c>
      <c r="AT63" s="14">
        <f t="shared" si="14"/>
        <v>8800000000</v>
      </c>
      <c r="AU63" s="13">
        <v>36100000000</v>
      </c>
      <c r="AV63" s="14">
        <f t="shared" si="15"/>
        <v>1500000000</v>
      </c>
      <c r="AW63" s="13">
        <v>34600000000</v>
      </c>
    </row>
    <row r="64" spans="1:49" x14ac:dyDescent="0.3">
      <c r="A64" s="1">
        <v>62</v>
      </c>
      <c r="B64" s="1">
        <f t="shared" si="0"/>
        <v>-1</v>
      </c>
      <c r="C64" s="1">
        <v>61</v>
      </c>
      <c r="D64" s="1">
        <f t="shared" si="1"/>
        <v>-10</v>
      </c>
      <c r="E64" s="1">
        <v>51</v>
      </c>
      <c r="F64" s="1">
        <f t="shared" si="2"/>
        <v>11</v>
      </c>
      <c r="G64" s="1">
        <v>62</v>
      </c>
      <c r="H64" s="1" t="s">
        <v>12</v>
      </c>
      <c r="I64" s="1" t="s">
        <v>23</v>
      </c>
      <c r="J64" s="7" t="s">
        <v>60</v>
      </c>
      <c r="K64" t="s">
        <v>157</v>
      </c>
      <c r="L64" s="1" t="s">
        <v>100</v>
      </c>
      <c r="N64" s="16">
        <v>5000</v>
      </c>
      <c r="O64" s="9">
        <v>657</v>
      </c>
      <c r="P64" s="1">
        <f t="shared" si="4"/>
        <v>0</v>
      </c>
      <c r="Q64" s="1">
        <v>657</v>
      </c>
      <c r="R64" s="1">
        <f t="shared" si="5"/>
        <v>-71</v>
      </c>
      <c r="S64" s="1">
        <v>728</v>
      </c>
      <c r="T64" s="1" t="s">
        <v>12</v>
      </c>
      <c r="V64" s="9">
        <v>2066</v>
      </c>
      <c r="W64" s="1">
        <f t="shared" si="7"/>
        <v>0</v>
      </c>
      <c r="X64" s="1">
        <v>2066</v>
      </c>
      <c r="Y64" s="1">
        <f t="shared" si="8"/>
        <v>8</v>
      </c>
      <c r="Z64" s="1">
        <v>2058</v>
      </c>
      <c r="AA64" s="1" t="s">
        <v>12</v>
      </c>
      <c r="AC64" s="9">
        <v>228</v>
      </c>
      <c r="AD64" s="1">
        <f t="shared" si="10"/>
        <v>0</v>
      </c>
      <c r="AE64" s="1">
        <v>228</v>
      </c>
      <c r="AF64" s="1">
        <f t="shared" si="11"/>
        <v>78</v>
      </c>
      <c r="AG64" s="1">
        <v>150</v>
      </c>
      <c r="AH64" s="1">
        <f t="shared" si="12"/>
        <v>150</v>
      </c>
      <c r="AJ64" s="9">
        <v>261</v>
      </c>
      <c r="AK64" s="1">
        <f t="shared" si="16"/>
        <v>0</v>
      </c>
      <c r="AL64" s="1">
        <v>261</v>
      </c>
      <c r="AQ64" s="12"/>
      <c r="AR64" s="14">
        <f t="shared" si="13"/>
        <v>0</v>
      </c>
      <c r="AS64" s="13"/>
      <c r="AT64" s="14">
        <f t="shared" si="14"/>
        <v>0</v>
      </c>
      <c r="AU64" s="13"/>
      <c r="AV64" s="14">
        <f t="shared" si="15"/>
        <v>0</v>
      </c>
      <c r="AW64" s="13"/>
    </row>
    <row r="65" spans="1:49" x14ac:dyDescent="0.3">
      <c r="A65" s="1">
        <v>63</v>
      </c>
      <c r="B65" s="1">
        <f t="shared" si="0"/>
        <v>0</v>
      </c>
      <c r="C65" s="1">
        <v>63</v>
      </c>
      <c r="D65" s="1">
        <f t="shared" si="1"/>
        <v>0</v>
      </c>
      <c r="E65" s="1">
        <v>63</v>
      </c>
      <c r="F65" s="1" t="s">
        <v>12</v>
      </c>
      <c r="G65" s="1" t="s">
        <v>23</v>
      </c>
      <c r="H65" s="1" t="s">
        <v>12</v>
      </c>
      <c r="I65" s="1" t="s">
        <v>23</v>
      </c>
      <c r="J65" s="7" t="s">
        <v>62</v>
      </c>
      <c r="K65" t="s">
        <v>158</v>
      </c>
      <c r="L65" s="1" t="s">
        <v>99</v>
      </c>
      <c r="N65" s="16">
        <v>374</v>
      </c>
      <c r="O65" s="9">
        <v>644</v>
      </c>
      <c r="P65" s="1">
        <f t="shared" si="4"/>
        <v>0</v>
      </c>
      <c r="Q65" s="1">
        <v>644</v>
      </c>
      <c r="R65" s="1" t="s">
        <v>12</v>
      </c>
      <c r="T65" s="1" t="s">
        <v>12</v>
      </c>
      <c r="V65" s="9">
        <v>909</v>
      </c>
      <c r="W65" s="1">
        <f t="shared" si="7"/>
        <v>0</v>
      </c>
      <c r="X65" s="1">
        <v>909</v>
      </c>
      <c r="Y65" s="1" t="s">
        <v>12</v>
      </c>
      <c r="AA65" s="1" t="s">
        <v>12</v>
      </c>
      <c r="AC65" s="9">
        <v>77</v>
      </c>
      <c r="AD65" s="1">
        <f t="shared" si="10"/>
        <v>0</v>
      </c>
      <c r="AE65" s="1">
        <v>77</v>
      </c>
      <c r="AQ65" s="12"/>
      <c r="AR65" s="14">
        <f t="shared" si="13"/>
        <v>0</v>
      </c>
      <c r="AS65" s="13"/>
      <c r="AT65" s="14">
        <f t="shared" si="14"/>
        <v>0</v>
      </c>
      <c r="AU65" s="13"/>
      <c r="AV65" s="14">
        <f t="shared" si="15"/>
        <v>0</v>
      </c>
      <c r="AW65" s="13"/>
    </row>
    <row r="66" spans="1:49" x14ac:dyDescent="0.3">
      <c r="A66" s="1">
        <v>64</v>
      </c>
      <c r="B66" s="1">
        <f t="shared" si="0"/>
        <v>-5</v>
      </c>
      <c r="C66" s="1">
        <v>59</v>
      </c>
      <c r="D66" s="1">
        <f t="shared" si="1"/>
        <v>-6</v>
      </c>
      <c r="E66" s="1">
        <v>53</v>
      </c>
      <c r="F66" s="1">
        <f t="shared" si="2"/>
        <v>5</v>
      </c>
      <c r="G66" s="1">
        <v>58</v>
      </c>
      <c r="H66" s="1">
        <f t="shared" si="3"/>
        <v>-6</v>
      </c>
      <c r="I66" s="1">
        <v>52</v>
      </c>
      <c r="J66" s="7" t="s">
        <v>63</v>
      </c>
      <c r="K66" t="s">
        <v>267</v>
      </c>
      <c r="L66" s="1" t="s">
        <v>76</v>
      </c>
      <c r="N66" s="16">
        <v>4100</v>
      </c>
      <c r="O66" s="9">
        <v>640</v>
      </c>
      <c r="P66" s="1">
        <f t="shared" si="4"/>
        <v>-40</v>
      </c>
      <c r="Q66" s="1">
        <v>680</v>
      </c>
      <c r="R66" s="1">
        <f t="shared" si="5"/>
        <v>-70</v>
      </c>
      <c r="S66" s="1">
        <v>750</v>
      </c>
      <c r="T66" s="1">
        <f t="shared" si="6"/>
        <v>20</v>
      </c>
      <c r="U66" s="1">
        <v>730</v>
      </c>
      <c r="V66" s="9">
        <v>1275</v>
      </c>
      <c r="W66" s="1">
        <f t="shared" si="7"/>
        <v>435</v>
      </c>
      <c r="X66" s="1">
        <v>840</v>
      </c>
      <c r="Y66" s="1">
        <f t="shared" si="8"/>
        <v>-60</v>
      </c>
      <c r="Z66" s="1">
        <v>900</v>
      </c>
      <c r="AA66" s="1">
        <f t="shared" si="9"/>
        <v>0</v>
      </c>
      <c r="AB66" s="1">
        <v>900</v>
      </c>
      <c r="AQ66" s="12">
        <v>40500000000</v>
      </c>
      <c r="AR66" s="14">
        <f t="shared" si="13"/>
        <v>17200000000</v>
      </c>
      <c r="AS66" s="13">
        <v>23300000000</v>
      </c>
      <c r="AT66" s="14">
        <f t="shared" si="14"/>
        <v>-9500000000</v>
      </c>
      <c r="AU66" s="13">
        <v>32800000000</v>
      </c>
      <c r="AV66" s="14">
        <f t="shared" si="15"/>
        <v>6800000000</v>
      </c>
      <c r="AW66" s="13">
        <v>26000000000</v>
      </c>
    </row>
    <row r="67" spans="1:49" x14ac:dyDescent="0.3">
      <c r="A67" s="1">
        <v>65</v>
      </c>
      <c r="B67" s="1">
        <f t="shared" si="0"/>
        <v>-1</v>
      </c>
      <c r="C67" s="1">
        <v>64</v>
      </c>
      <c r="D67" s="1">
        <f t="shared" si="1"/>
        <v>15</v>
      </c>
      <c r="E67" s="1">
        <v>79</v>
      </c>
      <c r="F67" s="1">
        <f t="shared" si="2"/>
        <v>-5</v>
      </c>
      <c r="G67" s="1">
        <v>74</v>
      </c>
      <c r="H67" s="1">
        <f t="shared" si="3"/>
        <v>-17</v>
      </c>
      <c r="I67" s="1">
        <v>57</v>
      </c>
      <c r="J67" s="7" t="s">
        <v>64</v>
      </c>
      <c r="K67" t="s">
        <v>159</v>
      </c>
      <c r="L67" s="1" t="s">
        <v>95</v>
      </c>
      <c r="N67" s="16">
        <v>455</v>
      </c>
      <c r="O67" s="9">
        <v>637</v>
      </c>
      <c r="P67" s="1">
        <f t="shared" si="4"/>
        <v>0</v>
      </c>
      <c r="Q67" s="1">
        <v>637</v>
      </c>
      <c r="R67" s="1">
        <f t="shared" si="5"/>
        <v>4</v>
      </c>
      <c r="S67" s="1">
        <v>633</v>
      </c>
      <c r="T67" s="1">
        <f t="shared" si="6"/>
        <v>-58</v>
      </c>
      <c r="U67" s="1">
        <v>691</v>
      </c>
      <c r="V67" s="9">
        <v>2155</v>
      </c>
      <c r="W67" s="1">
        <f t="shared" si="7"/>
        <v>0</v>
      </c>
      <c r="X67" s="1">
        <v>2155</v>
      </c>
      <c r="Y67" s="1">
        <f t="shared" si="8"/>
        <v>967</v>
      </c>
      <c r="Z67" s="1">
        <v>1188</v>
      </c>
      <c r="AA67" s="1">
        <f t="shared" si="9"/>
        <v>-14</v>
      </c>
      <c r="AB67" s="1">
        <v>1202</v>
      </c>
      <c r="AC67" s="9">
        <v>250</v>
      </c>
      <c r="AD67" s="1">
        <f t="shared" si="10"/>
        <v>0</v>
      </c>
      <c r="AE67" s="1">
        <v>250</v>
      </c>
      <c r="AF67" s="1">
        <f t="shared" si="11"/>
        <v>132</v>
      </c>
      <c r="AG67" s="1">
        <v>118</v>
      </c>
      <c r="AH67" s="1">
        <f t="shared" si="12"/>
        <v>15</v>
      </c>
      <c r="AI67" s="1">
        <v>103</v>
      </c>
      <c r="AJ67" s="9" t="s">
        <v>12</v>
      </c>
      <c r="AQ67" s="12"/>
      <c r="AR67" s="14">
        <f t="shared" si="13"/>
        <v>0</v>
      </c>
      <c r="AS67" s="13"/>
      <c r="AT67" s="14">
        <f t="shared" si="14"/>
        <v>0</v>
      </c>
      <c r="AU67" s="13"/>
      <c r="AV67" s="14">
        <f t="shared" si="15"/>
        <v>0</v>
      </c>
      <c r="AW67" s="13"/>
    </row>
    <row r="68" spans="1:49" x14ac:dyDescent="0.3">
      <c r="A68" s="1">
        <v>66</v>
      </c>
      <c r="B68" s="1">
        <f t="shared" ref="B68:B101" si="19">C68-A68</f>
        <v>8</v>
      </c>
      <c r="C68" s="1">
        <v>74</v>
      </c>
      <c r="D68" s="1">
        <f t="shared" ref="D68:D107" si="20">E68-C68</f>
        <v>3</v>
      </c>
      <c r="E68" s="1">
        <v>77</v>
      </c>
      <c r="F68" s="1">
        <f t="shared" ref="F68:F107" si="21">G68-E68</f>
        <v>9</v>
      </c>
      <c r="G68" s="1">
        <v>86</v>
      </c>
      <c r="H68" s="1">
        <f t="shared" ref="H68:H123" si="22">I68-G68</f>
        <v>0</v>
      </c>
      <c r="I68" s="1">
        <v>86</v>
      </c>
      <c r="J68" s="7" t="s">
        <v>65</v>
      </c>
      <c r="K68" t="s">
        <v>110</v>
      </c>
      <c r="L68" s="1" t="s">
        <v>76</v>
      </c>
      <c r="N68" s="16">
        <v>145000</v>
      </c>
      <c r="O68" s="9">
        <v>626</v>
      </c>
      <c r="P68" s="1">
        <f t="shared" ref="P68:P101" si="23">O68-Q68</f>
        <v>59</v>
      </c>
      <c r="Q68" s="1">
        <v>567</v>
      </c>
      <c r="R68" s="1">
        <f t="shared" ref="R68:R109" si="24">Q68-S68</f>
        <v>37</v>
      </c>
      <c r="S68" s="1">
        <v>530</v>
      </c>
      <c r="T68" s="1">
        <f t="shared" ref="T68:T123" si="25">S68-U68</f>
        <v>13</v>
      </c>
      <c r="U68" s="1">
        <v>517</v>
      </c>
      <c r="V68" s="9">
        <v>4268</v>
      </c>
      <c r="W68" s="1">
        <f t="shared" ref="W68:W101" si="26">V68-X68</f>
        <v>1266</v>
      </c>
      <c r="X68" s="1">
        <v>3002</v>
      </c>
      <c r="Y68" s="1">
        <f t="shared" ref="Y68:Y107" si="27">X68-Z68</f>
        <v>647</v>
      </c>
      <c r="Z68" s="1">
        <v>2355</v>
      </c>
      <c r="AA68" s="1">
        <f t="shared" ref="AA68:AA123" si="28">Z68-AB68</f>
        <v>0</v>
      </c>
      <c r="AB68" s="1">
        <v>2355</v>
      </c>
      <c r="AC68" s="9">
        <v>9</v>
      </c>
      <c r="AD68" s="1">
        <f t="shared" ref="AD68:AD101" si="29">AC68-AE68</f>
        <v>1</v>
      </c>
      <c r="AE68" s="1">
        <v>8</v>
      </c>
      <c r="AF68" s="1">
        <f t="shared" ref="AF68:AF107" si="30">AE68-AG68</f>
        <v>4</v>
      </c>
      <c r="AG68" s="1">
        <v>4</v>
      </c>
      <c r="AH68" s="1">
        <f t="shared" ref="AH68:AH123" si="31">AG68-AI68</f>
        <v>-1</v>
      </c>
      <c r="AI68" s="1">
        <v>5</v>
      </c>
      <c r="AQ68" s="12"/>
      <c r="AR68" s="14">
        <f t="shared" ref="AR68:AR131" si="32">AQ68-AS68</f>
        <v>0</v>
      </c>
      <c r="AS68" s="13"/>
      <c r="AT68" s="14">
        <f t="shared" ref="AT68:AT131" si="33">AS68-AU68</f>
        <v>0</v>
      </c>
      <c r="AU68" s="13"/>
      <c r="AV68" s="14">
        <f t="shared" ref="AV68:AV131" si="34">AU68-AW68</f>
        <v>0</v>
      </c>
      <c r="AW68" s="13"/>
    </row>
    <row r="69" spans="1:49" x14ac:dyDescent="0.3">
      <c r="A69" s="1">
        <v>67</v>
      </c>
      <c r="B69" s="1">
        <f t="shared" si="19"/>
        <v>-5</v>
      </c>
      <c r="C69" s="1">
        <v>62</v>
      </c>
      <c r="D69" s="1">
        <f t="shared" si="20"/>
        <v>10</v>
      </c>
      <c r="E69" s="1">
        <v>72</v>
      </c>
      <c r="F69" s="1">
        <f t="shared" si="21"/>
        <v>5</v>
      </c>
      <c r="G69" s="1">
        <v>77</v>
      </c>
      <c r="H69" s="1">
        <f t="shared" si="22"/>
        <v>5</v>
      </c>
      <c r="I69" s="1">
        <v>82</v>
      </c>
      <c r="J69" s="7" t="s">
        <v>66</v>
      </c>
      <c r="K69" t="s">
        <v>109</v>
      </c>
      <c r="L69" s="1" t="s">
        <v>101</v>
      </c>
      <c r="N69" s="16">
        <v>12826</v>
      </c>
      <c r="O69" s="9">
        <v>622</v>
      </c>
      <c r="P69" s="1">
        <f t="shared" si="23"/>
        <v>-29</v>
      </c>
      <c r="Q69" s="1">
        <v>651</v>
      </c>
      <c r="R69" s="1">
        <f t="shared" si="24"/>
        <v>35</v>
      </c>
      <c r="S69" s="1">
        <v>616</v>
      </c>
      <c r="T69" s="1">
        <f t="shared" si="25"/>
        <v>53</v>
      </c>
      <c r="U69" s="1">
        <v>563</v>
      </c>
      <c r="V69" s="9">
        <v>2035</v>
      </c>
      <c r="W69" s="1">
        <f t="shared" si="26"/>
        <v>-60</v>
      </c>
      <c r="X69" s="1">
        <v>2095</v>
      </c>
      <c r="Y69" s="1">
        <f t="shared" si="27"/>
        <v>14</v>
      </c>
      <c r="Z69" s="1">
        <v>2081</v>
      </c>
      <c r="AA69" s="1">
        <f t="shared" si="28"/>
        <v>237</v>
      </c>
      <c r="AB69" s="1">
        <v>1844</v>
      </c>
      <c r="AC69" s="9">
        <v>2192</v>
      </c>
      <c r="AD69" s="1">
        <f t="shared" si="29"/>
        <v>183</v>
      </c>
      <c r="AE69" s="1">
        <v>2009</v>
      </c>
      <c r="AF69" s="1">
        <f t="shared" si="30"/>
        <v>-58</v>
      </c>
      <c r="AG69" s="1">
        <v>2067</v>
      </c>
      <c r="AH69" s="1">
        <f t="shared" si="31"/>
        <v>270</v>
      </c>
      <c r="AI69" s="1">
        <v>1797</v>
      </c>
      <c r="AQ69" s="12">
        <v>5700000000</v>
      </c>
      <c r="AR69" s="14">
        <f t="shared" si="32"/>
        <v>200000000</v>
      </c>
      <c r="AS69" s="13">
        <v>5500000000</v>
      </c>
      <c r="AT69" s="14">
        <f t="shared" si="33"/>
        <v>1000000000</v>
      </c>
      <c r="AU69" s="13">
        <v>4500000000</v>
      </c>
      <c r="AV69" s="14">
        <f t="shared" si="34"/>
        <v>100000000</v>
      </c>
      <c r="AW69" s="13">
        <v>4400000000</v>
      </c>
    </row>
    <row r="70" spans="1:49" x14ac:dyDescent="0.3">
      <c r="A70" s="1">
        <v>68</v>
      </c>
      <c r="B70" s="1">
        <f t="shared" si="19"/>
        <v>-3</v>
      </c>
      <c r="C70" s="1">
        <v>65</v>
      </c>
      <c r="D70" s="1">
        <f t="shared" si="20"/>
        <v>4</v>
      </c>
      <c r="E70" s="1">
        <v>69</v>
      </c>
      <c r="F70" s="1">
        <f t="shared" si="21"/>
        <v>1</v>
      </c>
      <c r="G70" s="1">
        <v>70</v>
      </c>
      <c r="H70" s="1">
        <f t="shared" si="22"/>
        <v>-9</v>
      </c>
      <c r="I70" s="1">
        <v>61</v>
      </c>
      <c r="J70" s="7" t="s">
        <v>67</v>
      </c>
      <c r="K70" t="s">
        <v>108</v>
      </c>
      <c r="L70" s="1" t="s">
        <v>87</v>
      </c>
      <c r="N70" s="16">
        <v>5000</v>
      </c>
      <c r="O70" s="9">
        <v>620</v>
      </c>
      <c r="P70" s="1">
        <f t="shared" si="23"/>
        <v>0</v>
      </c>
      <c r="Q70" s="1">
        <v>620</v>
      </c>
      <c r="R70" s="1">
        <f t="shared" si="24"/>
        <v>-61</v>
      </c>
      <c r="S70" s="1">
        <v>681</v>
      </c>
      <c r="T70" s="1">
        <f t="shared" si="25"/>
        <v>6</v>
      </c>
      <c r="U70" s="1">
        <v>675</v>
      </c>
      <c r="V70" s="9">
        <v>1195</v>
      </c>
      <c r="W70" s="1">
        <f t="shared" si="26"/>
        <v>0</v>
      </c>
      <c r="X70" s="1">
        <v>1195</v>
      </c>
      <c r="Y70" s="1">
        <f t="shared" si="27"/>
        <v>-22</v>
      </c>
      <c r="Z70" s="1">
        <v>1217</v>
      </c>
      <c r="AA70" s="1">
        <f t="shared" si="28"/>
        <v>17</v>
      </c>
      <c r="AB70" s="1">
        <v>1200</v>
      </c>
      <c r="AC70" s="9">
        <v>1</v>
      </c>
      <c r="AD70" s="1">
        <f t="shared" si="29"/>
        <v>0</v>
      </c>
      <c r="AE70" s="1">
        <v>1</v>
      </c>
      <c r="AF70" s="1">
        <f t="shared" si="30"/>
        <v>-3</v>
      </c>
      <c r="AG70" s="1">
        <v>4</v>
      </c>
      <c r="AQ70" s="12">
        <v>2000000000</v>
      </c>
      <c r="AR70" s="14">
        <f t="shared" si="32"/>
        <v>300000000</v>
      </c>
      <c r="AS70" s="13">
        <v>1700000000</v>
      </c>
      <c r="AT70" s="14">
        <f t="shared" si="33"/>
        <v>300000000</v>
      </c>
      <c r="AU70" s="13">
        <v>1400000000</v>
      </c>
      <c r="AV70" s="14">
        <f t="shared" si="34"/>
        <v>100000000</v>
      </c>
      <c r="AW70" s="13">
        <v>1300000000</v>
      </c>
    </row>
    <row r="71" spans="1:49" x14ac:dyDescent="0.3">
      <c r="A71" s="1">
        <v>69</v>
      </c>
      <c r="B71" s="1">
        <f t="shared" si="19"/>
        <v>-3</v>
      </c>
      <c r="C71" s="1">
        <v>66</v>
      </c>
      <c r="D71" s="1">
        <f t="shared" si="20"/>
        <v>21</v>
      </c>
      <c r="E71" s="1">
        <v>87</v>
      </c>
      <c r="F71" s="1" t="s">
        <v>12</v>
      </c>
      <c r="G71" s="1" t="s">
        <v>23</v>
      </c>
      <c r="H71" s="1" t="s">
        <v>12</v>
      </c>
      <c r="I71" s="1" t="s">
        <v>23</v>
      </c>
      <c r="J71" s="7" t="s">
        <v>68</v>
      </c>
      <c r="K71" t="s">
        <v>107</v>
      </c>
      <c r="L71" s="1" t="s">
        <v>83</v>
      </c>
      <c r="N71" s="16">
        <v>288000</v>
      </c>
      <c r="O71" s="9">
        <v>611</v>
      </c>
      <c r="P71" s="1">
        <f t="shared" si="23"/>
        <v>0</v>
      </c>
      <c r="Q71" s="1">
        <v>611</v>
      </c>
      <c r="R71" s="1" t="s">
        <v>12</v>
      </c>
      <c r="T71" s="1" t="s">
        <v>12</v>
      </c>
      <c r="V71" s="9">
        <v>4725</v>
      </c>
      <c r="W71" s="1">
        <f t="shared" si="26"/>
        <v>0</v>
      </c>
      <c r="X71" s="1">
        <v>4725</v>
      </c>
      <c r="Y71" s="1" t="s">
        <v>12</v>
      </c>
      <c r="AA71" s="1" t="s">
        <v>12</v>
      </c>
      <c r="AC71" s="9">
        <v>620</v>
      </c>
      <c r="AD71" s="1">
        <f t="shared" si="29"/>
        <v>300</v>
      </c>
      <c r="AE71" s="1">
        <v>320</v>
      </c>
      <c r="AQ71" s="12">
        <v>192100000000</v>
      </c>
      <c r="AR71" s="14">
        <f t="shared" si="32"/>
        <v>28900000000</v>
      </c>
      <c r="AS71" s="13">
        <v>163200000000</v>
      </c>
      <c r="AT71" s="14" t="s">
        <v>12</v>
      </c>
      <c r="AU71" s="13"/>
      <c r="AV71" s="14">
        <f t="shared" si="34"/>
        <v>0</v>
      </c>
      <c r="AW71" s="13"/>
    </row>
    <row r="72" spans="1:49" x14ac:dyDescent="0.3">
      <c r="A72" s="1">
        <v>70</v>
      </c>
      <c r="B72" s="1">
        <f t="shared" si="19"/>
        <v>0</v>
      </c>
      <c r="C72" s="1">
        <v>70</v>
      </c>
      <c r="D72" s="1">
        <f t="shared" si="20"/>
        <v>3</v>
      </c>
      <c r="E72" s="1">
        <v>73</v>
      </c>
      <c r="F72" s="1">
        <f t="shared" si="21"/>
        <v>2</v>
      </c>
      <c r="G72" s="1">
        <v>75</v>
      </c>
      <c r="H72" s="1">
        <f t="shared" si="22"/>
        <v>1</v>
      </c>
      <c r="I72" s="1">
        <v>76</v>
      </c>
      <c r="J72" s="7" t="s">
        <v>69</v>
      </c>
      <c r="K72" t="s">
        <v>106</v>
      </c>
      <c r="L72" s="1" t="s">
        <v>97</v>
      </c>
      <c r="N72" s="16">
        <v>21000</v>
      </c>
      <c r="O72" s="9">
        <v>605</v>
      </c>
      <c r="P72" s="1">
        <f t="shared" si="23"/>
        <v>27</v>
      </c>
      <c r="Q72" s="1">
        <v>578</v>
      </c>
      <c r="R72" s="1">
        <f t="shared" si="24"/>
        <v>-52</v>
      </c>
      <c r="S72" s="1">
        <v>630</v>
      </c>
      <c r="T72" s="1">
        <f t="shared" si="25"/>
        <v>41</v>
      </c>
      <c r="U72" s="1">
        <v>589</v>
      </c>
      <c r="V72" s="9">
        <v>1578</v>
      </c>
      <c r="W72" s="1">
        <f t="shared" si="26"/>
        <v>-422</v>
      </c>
      <c r="X72" s="1">
        <v>2000</v>
      </c>
      <c r="Y72" s="1">
        <f t="shared" si="27"/>
        <v>61</v>
      </c>
      <c r="Z72" s="1">
        <v>1939</v>
      </c>
      <c r="AA72" s="1">
        <f t="shared" si="28"/>
        <v>-61</v>
      </c>
      <c r="AB72" s="1">
        <v>2000</v>
      </c>
      <c r="AC72" s="9">
        <v>196</v>
      </c>
      <c r="AD72" s="1">
        <f t="shared" si="29"/>
        <v>98</v>
      </c>
      <c r="AE72" s="1">
        <v>98</v>
      </c>
      <c r="AF72" s="1">
        <f t="shared" si="30"/>
        <v>6</v>
      </c>
      <c r="AG72" s="1">
        <v>92</v>
      </c>
      <c r="AH72" s="1">
        <f t="shared" si="31"/>
        <v>-2</v>
      </c>
      <c r="AI72" s="1">
        <v>94</v>
      </c>
      <c r="AL72" s="1">
        <v>339</v>
      </c>
      <c r="AM72" s="1">
        <f t="shared" ref="AM72" si="35">AL72-AN72</f>
        <v>9</v>
      </c>
      <c r="AN72" s="1">
        <v>330</v>
      </c>
      <c r="AO72" s="1">
        <f t="shared" ref="AO72:AO110" si="36">AN72-AP72</f>
        <v>0</v>
      </c>
      <c r="AP72" s="1">
        <v>330</v>
      </c>
      <c r="AQ72" s="12">
        <v>10300000000</v>
      </c>
      <c r="AR72" s="14">
        <f t="shared" si="32"/>
        <v>1400000000</v>
      </c>
      <c r="AS72" s="13">
        <v>8900000000</v>
      </c>
      <c r="AT72" s="14">
        <f t="shared" si="33"/>
        <v>0</v>
      </c>
      <c r="AU72" s="13">
        <v>8900000000</v>
      </c>
      <c r="AV72" s="14">
        <f t="shared" si="34"/>
        <v>700000000</v>
      </c>
      <c r="AW72" s="13">
        <v>8200000000</v>
      </c>
    </row>
    <row r="73" spans="1:49" x14ac:dyDescent="0.3">
      <c r="A73" s="1">
        <v>70</v>
      </c>
      <c r="B73" s="1">
        <f t="shared" si="19"/>
        <v>-11</v>
      </c>
      <c r="C73" s="1">
        <v>59</v>
      </c>
      <c r="D73" s="1">
        <f t="shared" si="20"/>
        <v>12</v>
      </c>
      <c r="E73" s="1">
        <v>71</v>
      </c>
      <c r="F73" s="1">
        <f t="shared" si="21"/>
        <v>-24</v>
      </c>
      <c r="G73" s="1">
        <v>47</v>
      </c>
      <c r="H73" s="1">
        <f t="shared" si="22"/>
        <v>12</v>
      </c>
      <c r="I73" s="1">
        <v>59</v>
      </c>
      <c r="J73" s="7" t="s">
        <v>70</v>
      </c>
      <c r="K73" t="s">
        <v>105</v>
      </c>
      <c r="L73" s="1" t="s">
        <v>78</v>
      </c>
      <c r="N73" s="16">
        <v>7582</v>
      </c>
      <c r="O73" s="9">
        <v>605</v>
      </c>
      <c r="P73" s="1">
        <f t="shared" si="23"/>
        <v>26</v>
      </c>
      <c r="Q73" s="1">
        <v>579</v>
      </c>
      <c r="R73" s="1">
        <f t="shared" si="24"/>
        <v>-230</v>
      </c>
      <c r="S73" s="1">
        <v>809</v>
      </c>
      <c r="T73" s="1">
        <f t="shared" si="25"/>
        <v>127</v>
      </c>
      <c r="U73" s="1">
        <v>682</v>
      </c>
      <c r="V73" s="9">
        <v>893</v>
      </c>
      <c r="W73" s="1">
        <f t="shared" si="26"/>
        <v>-430</v>
      </c>
      <c r="X73" s="1">
        <v>1323</v>
      </c>
      <c r="Y73" s="1">
        <f t="shared" si="27"/>
        <v>-26</v>
      </c>
      <c r="Z73" s="1">
        <v>1349</v>
      </c>
      <c r="AA73" s="1">
        <f t="shared" si="28"/>
        <v>181</v>
      </c>
      <c r="AB73" s="1">
        <v>1168</v>
      </c>
      <c r="AC73" s="9">
        <v>1667</v>
      </c>
      <c r="AD73" s="1">
        <f t="shared" si="29"/>
        <v>-170</v>
      </c>
      <c r="AE73" s="1">
        <v>1837</v>
      </c>
      <c r="AF73" s="1">
        <f t="shared" si="30"/>
        <v>-470</v>
      </c>
      <c r="AG73" s="1">
        <v>2307</v>
      </c>
      <c r="AH73" s="1">
        <f t="shared" si="31"/>
        <v>871</v>
      </c>
      <c r="AI73" s="1">
        <v>1436</v>
      </c>
      <c r="AQ73" s="12">
        <v>6600000000</v>
      </c>
      <c r="AR73" s="14">
        <f t="shared" si="32"/>
        <v>-300000000</v>
      </c>
      <c r="AS73" s="13">
        <v>6900000000</v>
      </c>
      <c r="AT73" s="14">
        <f t="shared" si="33"/>
        <v>500000000</v>
      </c>
      <c r="AU73" s="13">
        <v>6400000000</v>
      </c>
      <c r="AV73" s="14">
        <f t="shared" si="34"/>
        <v>2000000000</v>
      </c>
      <c r="AW73" s="13">
        <v>4400000000</v>
      </c>
    </row>
    <row r="74" spans="1:49" x14ac:dyDescent="0.3">
      <c r="A74" s="1">
        <v>72</v>
      </c>
      <c r="B74" s="1">
        <f t="shared" si="19"/>
        <v>-30</v>
      </c>
      <c r="C74" s="1">
        <v>42</v>
      </c>
      <c r="D74" s="1">
        <f t="shared" si="20"/>
        <v>0</v>
      </c>
      <c r="E74" s="1">
        <v>42</v>
      </c>
      <c r="F74" s="1">
        <f t="shared" si="21"/>
        <v>-4</v>
      </c>
      <c r="G74" s="1">
        <v>38</v>
      </c>
      <c r="H74" s="1">
        <f t="shared" si="22"/>
        <v>1</v>
      </c>
      <c r="I74" s="1">
        <v>39</v>
      </c>
      <c r="J74" s="7" t="s">
        <v>71</v>
      </c>
      <c r="K74" t="s">
        <v>104</v>
      </c>
      <c r="L74" s="1" t="s">
        <v>97</v>
      </c>
      <c r="N74" s="16">
        <v>1313</v>
      </c>
      <c r="O74" s="9">
        <v>585</v>
      </c>
      <c r="P74" s="1">
        <f t="shared" si="23"/>
        <v>-297</v>
      </c>
      <c r="Q74" s="1">
        <v>882</v>
      </c>
      <c r="R74" s="1">
        <f t="shared" si="24"/>
        <v>-73</v>
      </c>
      <c r="S74" s="1">
        <v>955</v>
      </c>
      <c r="T74" s="1">
        <f t="shared" si="25"/>
        <v>52</v>
      </c>
      <c r="U74" s="1">
        <v>903</v>
      </c>
      <c r="V74" s="9">
        <v>2360</v>
      </c>
      <c r="W74" s="1">
        <f t="shared" si="26"/>
        <v>542</v>
      </c>
      <c r="X74" s="1">
        <v>1818</v>
      </c>
      <c r="Y74" s="1">
        <f t="shared" si="27"/>
        <v>91</v>
      </c>
      <c r="Z74" s="1">
        <v>1727</v>
      </c>
      <c r="AA74" s="1">
        <f t="shared" si="28"/>
        <v>299</v>
      </c>
      <c r="AB74" s="1">
        <v>1428</v>
      </c>
      <c r="AC74" s="9">
        <v>917</v>
      </c>
      <c r="AD74" s="1">
        <f t="shared" si="29"/>
        <v>276</v>
      </c>
      <c r="AE74" s="1">
        <v>641</v>
      </c>
      <c r="AF74" s="1">
        <f t="shared" si="30"/>
        <v>613</v>
      </c>
      <c r="AG74" s="1">
        <v>28</v>
      </c>
      <c r="AH74" s="1">
        <f t="shared" si="31"/>
        <v>-71</v>
      </c>
      <c r="AI74" s="1">
        <v>99</v>
      </c>
      <c r="AQ74" s="12"/>
      <c r="AR74" s="14">
        <f t="shared" si="32"/>
        <v>0</v>
      </c>
      <c r="AS74" s="13"/>
      <c r="AT74" s="14">
        <f t="shared" si="33"/>
        <v>0</v>
      </c>
      <c r="AU74" s="13"/>
      <c r="AV74" s="14">
        <f t="shared" si="34"/>
        <v>0</v>
      </c>
      <c r="AW74" s="13"/>
    </row>
    <row r="75" spans="1:49" x14ac:dyDescent="0.3">
      <c r="A75" s="1">
        <v>73</v>
      </c>
      <c r="B75" s="1">
        <f t="shared" si="19"/>
        <v>-1</v>
      </c>
      <c r="C75" s="1">
        <v>72</v>
      </c>
      <c r="D75" s="1">
        <f t="shared" si="20"/>
        <v>1</v>
      </c>
      <c r="E75" s="1">
        <v>73</v>
      </c>
      <c r="F75" s="1" t="s">
        <v>12</v>
      </c>
      <c r="G75" s="1" t="s">
        <v>23</v>
      </c>
      <c r="H75" s="1" t="s">
        <v>12</v>
      </c>
      <c r="I75" s="1">
        <v>75</v>
      </c>
      <c r="J75" s="7" t="s">
        <v>72</v>
      </c>
      <c r="K75" t="s">
        <v>103</v>
      </c>
      <c r="L75" s="1" t="s">
        <v>95</v>
      </c>
      <c r="N75" s="16">
        <v>4600</v>
      </c>
      <c r="O75" s="9">
        <v>574</v>
      </c>
      <c r="P75" s="1">
        <f t="shared" si="23"/>
        <v>0</v>
      </c>
      <c r="Q75" s="1">
        <v>574</v>
      </c>
      <c r="R75" s="1" t="s">
        <v>12</v>
      </c>
      <c r="T75" s="1" t="s">
        <v>12</v>
      </c>
      <c r="U75" s="1">
        <v>598</v>
      </c>
      <c r="V75" s="9">
        <v>758</v>
      </c>
      <c r="W75" s="1">
        <f t="shared" si="26"/>
        <v>0</v>
      </c>
      <c r="X75" s="1">
        <v>758</v>
      </c>
      <c r="Y75" s="1" t="s">
        <v>12</v>
      </c>
      <c r="AA75" s="1" t="s">
        <v>12</v>
      </c>
      <c r="AB75" s="1">
        <v>657</v>
      </c>
      <c r="AC75" s="9">
        <v>28</v>
      </c>
      <c r="AD75" s="1">
        <f t="shared" si="29"/>
        <v>0</v>
      </c>
      <c r="AE75" s="1">
        <v>28</v>
      </c>
      <c r="AI75" s="1">
        <v>14</v>
      </c>
      <c r="AQ75" s="12"/>
      <c r="AR75" s="14">
        <f t="shared" si="32"/>
        <v>0</v>
      </c>
      <c r="AS75" s="13"/>
      <c r="AT75" s="14">
        <f t="shared" si="33"/>
        <v>0</v>
      </c>
      <c r="AU75" s="13"/>
      <c r="AV75" s="14">
        <f t="shared" si="34"/>
        <v>0</v>
      </c>
      <c r="AW75" s="13"/>
    </row>
    <row r="76" spans="1:49" x14ac:dyDescent="0.3">
      <c r="A76" s="1">
        <v>74</v>
      </c>
      <c r="B76" s="1">
        <f t="shared" si="19"/>
        <v>-1</v>
      </c>
      <c r="C76" s="1">
        <v>73</v>
      </c>
      <c r="D76" s="1">
        <f t="shared" si="20"/>
        <v>3</v>
      </c>
      <c r="E76" s="1">
        <v>76</v>
      </c>
      <c r="F76" s="1">
        <f t="shared" si="21"/>
        <v>21</v>
      </c>
      <c r="G76" s="1">
        <v>97</v>
      </c>
      <c r="H76" s="1">
        <f t="shared" si="22"/>
        <v>-4</v>
      </c>
      <c r="I76" s="1">
        <v>93</v>
      </c>
      <c r="J76" s="7" t="s">
        <v>73</v>
      </c>
      <c r="K76" t="s">
        <v>102</v>
      </c>
      <c r="L76" s="1" t="s">
        <v>95</v>
      </c>
      <c r="N76" s="16">
        <v>6400</v>
      </c>
      <c r="O76" s="9">
        <v>572</v>
      </c>
      <c r="P76" s="1">
        <f t="shared" si="23"/>
        <v>0</v>
      </c>
      <c r="Q76" s="1">
        <v>572</v>
      </c>
      <c r="R76" s="1">
        <f t="shared" si="24"/>
        <v>124</v>
      </c>
      <c r="S76" s="1">
        <v>448</v>
      </c>
      <c r="T76" s="1">
        <f t="shared" si="25"/>
        <v>4</v>
      </c>
      <c r="U76" s="1">
        <v>444</v>
      </c>
      <c r="V76" s="9">
        <v>685</v>
      </c>
      <c r="W76" s="1">
        <f t="shared" si="26"/>
        <v>0</v>
      </c>
      <c r="X76" s="1">
        <v>685</v>
      </c>
      <c r="Y76" s="1">
        <f t="shared" si="27"/>
        <v>238</v>
      </c>
      <c r="Z76" s="1">
        <v>447</v>
      </c>
      <c r="AA76" s="1">
        <f t="shared" si="28"/>
        <v>0</v>
      </c>
      <c r="AB76" s="1">
        <v>447</v>
      </c>
      <c r="AC76" s="9">
        <v>369</v>
      </c>
      <c r="AD76" s="1">
        <f t="shared" si="29"/>
        <v>0</v>
      </c>
      <c r="AE76" s="1">
        <v>369</v>
      </c>
      <c r="AF76" s="1">
        <f t="shared" si="30"/>
        <v>69</v>
      </c>
      <c r="AG76" s="1">
        <v>300</v>
      </c>
      <c r="AH76" s="1">
        <f t="shared" si="31"/>
        <v>0</v>
      </c>
      <c r="AI76" s="1">
        <v>300</v>
      </c>
      <c r="AQ76" s="12">
        <v>2100000000</v>
      </c>
      <c r="AR76" s="14">
        <f t="shared" si="32"/>
        <v>300000000</v>
      </c>
      <c r="AS76" s="13">
        <v>1800000000</v>
      </c>
      <c r="AT76" s="14">
        <f t="shared" si="33"/>
        <v>-200000000</v>
      </c>
      <c r="AU76" s="13">
        <v>2000000000</v>
      </c>
      <c r="AV76" s="14">
        <f t="shared" si="34"/>
        <v>200000000</v>
      </c>
      <c r="AW76" s="13">
        <v>1800000000</v>
      </c>
    </row>
    <row r="77" spans="1:49" x14ac:dyDescent="0.3">
      <c r="A77" s="1">
        <v>75</v>
      </c>
      <c r="B77" s="1" t="s">
        <v>12</v>
      </c>
      <c r="C77" s="1" t="s">
        <v>23</v>
      </c>
      <c r="D77" s="1" t="s">
        <v>12</v>
      </c>
      <c r="E77" s="1" t="s">
        <v>23</v>
      </c>
      <c r="F77" s="1" t="s">
        <v>12</v>
      </c>
      <c r="G77" s="1" t="s">
        <v>23</v>
      </c>
      <c r="H77" s="1" t="s">
        <v>12</v>
      </c>
      <c r="I77" s="1" t="s">
        <v>23</v>
      </c>
      <c r="J77" s="7" t="s">
        <v>160</v>
      </c>
      <c r="K77" t="s">
        <v>171</v>
      </c>
      <c r="L77" s="1" t="s">
        <v>87</v>
      </c>
      <c r="N77" s="16">
        <v>43800</v>
      </c>
      <c r="O77" s="9">
        <v>568</v>
      </c>
      <c r="P77" s="1" t="s">
        <v>12</v>
      </c>
      <c r="R77" s="1" t="s">
        <v>12</v>
      </c>
      <c r="T77" s="1" t="s">
        <v>12</v>
      </c>
      <c r="V77" s="9">
        <v>699</v>
      </c>
      <c r="W77" s="1" t="s">
        <v>12</v>
      </c>
      <c r="Y77" s="1" t="s">
        <v>12</v>
      </c>
      <c r="AA77" s="1" t="s">
        <v>12</v>
      </c>
      <c r="AC77" s="9">
        <v>55</v>
      </c>
      <c r="AQ77" s="12">
        <v>120900000000</v>
      </c>
      <c r="AR77" s="14" t="s">
        <v>12</v>
      </c>
      <c r="AS77" s="13"/>
      <c r="AT77" s="14">
        <f t="shared" si="33"/>
        <v>0</v>
      </c>
      <c r="AU77" s="13"/>
      <c r="AV77" s="14">
        <f t="shared" si="34"/>
        <v>0</v>
      </c>
      <c r="AW77" s="13"/>
    </row>
    <row r="78" spans="1:49" x14ac:dyDescent="0.3">
      <c r="A78" s="1">
        <v>76</v>
      </c>
      <c r="B78" s="1">
        <f t="shared" si="19"/>
        <v>-1</v>
      </c>
      <c r="C78" s="1">
        <v>75</v>
      </c>
      <c r="D78" s="1">
        <f t="shared" si="20"/>
        <v>10</v>
      </c>
      <c r="E78" s="1">
        <v>85</v>
      </c>
      <c r="F78" s="1">
        <f t="shared" si="21"/>
        <v>14</v>
      </c>
      <c r="G78" s="1">
        <v>99</v>
      </c>
      <c r="H78" s="1">
        <f t="shared" si="22"/>
        <v>-15</v>
      </c>
      <c r="I78" s="1">
        <v>84</v>
      </c>
      <c r="J78" s="7" t="s">
        <v>240</v>
      </c>
      <c r="K78" t="s">
        <v>172</v>
      </c>
      <c r="L78" s="1" t="s">
        <v>173</v>
      </c>
      <c r="N78" s="16">
        <v>2830</v>
      </c>
      <c r="O78" s="9">
        <v>566</v>
      </c>
      <c r="P78" s="1">
        <f t="shared" si="23"/>
        <v>0</v>
      </c>
      <c r="Q78" s="1">
        <v>566</v>
      </c>
      <c r="R78" s="1">
        <f t="shared" si="24"/>
        <v>126</v>
      </c>
      <c r="S78" s="1">
        <v>440</v>
      </c>
      <c r="T78" s="1">
        <f t="shared" si="25"/>
        <v>-96</v>
      </c>
      <c r="U78" s="1">
        <v>536</v>
      </c>
      <c r="V78" s="9">
        <v>1202</v>
      </c>
      <c r="W78" s="1">
        <f t="shared" si="26"/>
        <v>0</v>
      </c>
      <c r="X78" s="1">
        <v>1202</v>
      </c>
      <c r="Y78" s="1">
        <f t="shared" si="27"/>
        <v>-1298</v>
      </c>
      <c r="Z78" s="1">
        <v>2500</v>
      </c>
      <c r="AA78" s="1">
        <f t="shared" si="28"/>
        <v>879</v>
      </c>
      <c r="AB78" s="1">
        <v>1621</v>
      </c>
      <c r="AC78" s="9">
        <v>9</v>
      </c>
      <c r="AD78" s="1">
        <f t="shared" si="29"/>
        <v>0</v>
      </c>
      <c r="AE78" s="1">
        <v>9</v>
      </c>
      <c r="AF78" s="1">
        <f t="shared" si="30"/>
        <v>-11</v>
      </c>
      <c r="AG78" s="1">
        <v>20</v>
      </c>
      <c r="AH78" s="1">
        <f t="shared" si="31"/>
        <v>-76</v>
      </c>
      <c r="AI78" s="1">
        <v>96</v>
      </c>
      <c r="AJ78" s="9">
        <v>42</v>
      </c>
      <c r="AP78" s="1">
        <v>10</v>
      </c>
      <c r="AQ78" s="12"/>
      <c r="AR78" s="14">
        <f t="shared" si="32"/>
        <v>0</v>
      </c>
      <c r="AS78" s="13"/>
      <c r="AT78" s="14" t="s">
        <v>12</v>
      </c>
      <c r="AU78" s="13">
        <v>2400000000</v>
      </c>
      <c r="AV78" s="14" t="s">
        <v>12</v>
      </c>
      <c r="AW78" s="13"/>
    </row>
    <row r="79" spans="1:49" x14ac:dyDescent="0.3">
      <c r="A79" s="1">
        <v>77</v>
      </c>
      <c r="B79" s="1">
        <f t="shared" si="19"/>
        <v>1</v>
      </c>
      <c r="C79" s="1">
        <v>78</v>
      </c>
      <c r="D79" s="1">
        <f t="shared" si="20"/>
        <v>0</v>
      </c>
      <c r="E79" s="1">
        <v>78</v>
      </c>
      <c r="F79" s="1">
        <f t="shared" si="21"/>
        <v>5</v>
      </c>
      <c r="G79" s="1">
        <v>83</v>
      </c>
      <c r="H79" s="1" t="s">
        <v>12</v>
      </c>
      <c r="I79" s="1" t="s">
        <v>23</v>
      </c>
      <c r="J79" s="7" t="s">
        <v>161</v>
      </c>
      <c r="K79" t="s">
        <v>174</v>
      </c>
      <c r="L79" s="1" t="s">
        <v>173</v>
      </c>
      <c r="N79" s="16">
        <v>100</v>
      </c>
      <c r="O79" s="9">
        <v>543</v>
      </c>
      <c r="P79" s="1">
        <f t="shared" si="23"/>
        <v>0</v>
      </c>
      <c r="Q79" s="1">
        <v>543</v>
      </c>
      <c r="R79" s="1">
        <f t="shared" si="24"/>
        <v>-22</v>
      </c>
      <c r="S79" s="1">
        <v>565</v>
      </c>
      <c r="T79" s="1" t="s">
        <v>12</v>
      </c>
      <c r="V79" s="9">
        <v>658</v>
      </c>
      <c r="W79" s="1">
        <f t="shared" si="26"/>
        <v>-1</v>
      </c>
      <c r="X79" s="1">
        <v>659</v>
      </c>
      <c r="Y79" s="1">
        <f t="shared" si="27"/>
        <v>-20</v>
      </c>
      <c r="Z79" s="1">
        <v>679</v>
      </c>
      <c r="AC79" s="9">
        <v>12</v>
      </c>
      <c r="AD79" s="1">
        <f t="shared" si="29"/>
        <v>0</v>
      </c>
      <c r="AE79" s="1">
        <v>12</v>
      </c>
      <c r="AF79" s="1">
        <f t="shared" si="30"/>
        <v>-1</v>
      </c>
      <c r="AG79" s="1">
        <v>13</v>
      </c>
      <c r="AQ79" s="12"/>
      <c r="AR79" s="14">
        <f t="shared" si="32"/>
        <v>0</v>
      </c>
      <c r="AS79" s="13"/>
      <c r="AT79" s="14">
        <f t="shared" si="33"/>
        <v>0</v>
      </c>
      <c r="AU79" s="13"/>
      <c r="AV79" s="14">
        <f t="shared" si="34"/>
        <v>0</v>
      </c>
      <c r="AW79" s="13"/>
    </row>
    <row r="80" spans="1:49" x14ac:dyDescent="0.3">
      <c r="A80" s="1">
        <v>78</v>
      </c>
      <c r="B80" s="1">
        <f t="shared" si="19"/>
        <v>1</v>
      </c>
      <c r="C80" s="1">
        <v>79</v>
      </c>
      <c r="D80" s="1">
        <f t="shared" si="20"/>
        <v>7</v>
      </c>
      <c r="E80" s="1">
        <v>86</v>
      </c>
      <c r="F80" s="1">
        <f t="shared" si="21"/>
        <v>1</v>
      </c>
      <c r="G80" s="1">
        <v>87</v>
      </c>
      <c r="H80" s="1" t="s">
        <v>12</v>
      </c>
      <c r="I80" s="1" t="s">
        <v>23</v>
      </c>
      <c r="J80" s="7" t="s">
        <v>162</v>
      </c>
      <c r="K80" t="s">
        <v>119</v>
      </c>
      <c r="L80" s="1" t="s">
        <v>81</v>
      </c>
      <c r="N80" s="16">
        <v>16500</v>
      </c>
      <c r="O80" s="9">
        <v>539</v>
      </c>
      <c r="P80" s="1">
        <f t="shared" si="23"/>
        <v>1</v>
      </c>
      <c r="Q80" s="1">
        <v>538</v>
      </c>
      <c r="R80" s="1">
        <f t="shared" si="24"/>
        <v>13</v>
      </c>
      <c r="S80" s="1">
        <v>525</v>
      </c>
      <c r="T80" s="1" t="s">
        <v>12</v>
      </c>
      <c r="V80" s="9">
        <v>1261</v>
      </c>
      <c r="W80" s="1">
        <f t="shared" si="26"/>
        <v>36</v>
      </c>
      <c r="X80" s="1">
        <v>1225</v>
      </c>
      <c r="Y80" s="1">
        <f t="shared" si="27"/>
        <v>-602</v>
      </c>
      <c r="Z80" s="1">
        <v>1827</v>
      </c>
      <c r="AC80" s="9">
        <v>9</v>
      </c>
      <c r="AD80" s="1">
        <f t="shared" si="29"/>
        <v>5</v>
      </c>
      <c r="AE80" s="1">
        <v>4</v>
      </c>
      <c r="AF80" s="1">
        <f t="shared" si="30"/>
        <v>0</v>
      </c>
      <c r="AG80" s="1">
        <v>4</v>
      </c>
      <c r="AQ80" s="12">
        <v>8900000000</v>
      </c>
      <c r="AR80" s="14">
        <f t="shared" si="32"/>
        <v>-400000000</v>
      </c>
      <c r="AS80" s="13">
        <v>9300000000</v>
      </c>
      <c r="AT80" s="14">
        <f t="shared" si="33"/>
        <v>1200000000</v>
      </c>
      <c r="AU80" s="13">
        <v>8100000000</v>
      </c>
      <c r="AV80" s="14" t="s">
        <v>12</v>
      </c>
      <c r="AW80" s="13"/>
    </row>
    <row r="81" spans="1:49" x14ac:dyDescent="0.3">
      <c r="A81" s="1">
        <v>79</v>
      </c>
      <c r="B81" s="1">
        <f t="shared" si="19"/>
        <v>-19</v>
      </c>
      <c r="C81" s="1">
        <v>60</v>
      </c>
      <c r="D81" s="1">
        <f t="shared" si="20"/>
        <v>5</v>
      </c>
      <c r="E81" s="1">
        <v>65</v>
      </c>
      <c r="F81" s="1">
        <f t="shared" si="21"/>
        <v>-13</v>
      </c>
      <c r="G81" s="1">
        <v>52</v>
      </c>
      <c r="H81" s="1">
        <f t="shared" si="22"/>
        <v>-10</v>
      </c>
      <c r="I81" s="1">
        <v>42</v>
      </c>
      <c r="J81" s="7" t="s">
        <v>163</v>
      </c>
      <c r="K81" t="s">
        <v>127</v>
      </c>
      <c r="L81" s="1" t="s">
        <v>85</v>
      </c>
      <c r="N81" s="16">
        <v>6500</v>
      </c>
      <c r="O81" s="9">
        <v>536</v>
      </c>
      <c r="P81" s="1">
        <f t="shared" si="23"/>
        <v>-125</v>
      </c>
      <c r="Q81" s="1">
        <v>661</v>
      </c>
      <c r="R81" s="1">
        <f t="shared" si="24"/>
        <v>-123</v>
      </c>
      <c r="S81" s="1">
        <v>784</v>
      </c>
      <c r="T81" s="1">
        <f t="shared" si="25"/>
        <v>-52</v>
      </c>
      <c r="U81" s="1">
        <v>836</v>
      </c>
      <c r="V81" s="9">
        <v>864</v>
      </c>
      <c r="W81" s="1">
        <f t="shared" si="26"/>
        <v>-162</v>
      </c>
      <c r="X81" s="1">
        <v>1026</v>
      </c>
      <c r="Y81" s="1">
        <f t="shared" si="27"/>
        <v>-297</v>
      </c>
      <c r="Z81" s="1">
        <v>1323</v>
      </c>
      <c r="AA81" s="1">
        <f t="shared" si="28"/>
        <v>-92</v>
      </c>
      <c r="AB81" s="1">
        <v>1415</v>
      </c>
      <c r="AC81" s="9">
        <v>40</v>
      </c>
      <c r="AD81" s="1">
        <f t="shared" si="29"/>
        <v>-13</v>
      </c>
      <c r="AE81" s="1">
        <v>53</v>
      </c>
      <c r="AF81" s="1">
        <f t="shared" si="30"/>
        <v>-51</v>
      </c>
      <c r="AG81" s="1">
        <v>104</v>
      </c>
      <c r="AH81" s="1">
        <f t="shared" si="31"/>
        <v>7</v>
      </c>
      <c r="AI81" s="1">
        <v>97</v>
      </c>
      <c r="AJ81" s="9">
        <v>103</v>
      </c>
      <c r="AM81" s="1" t="s">
        <v>12</v>
      </c>
      <c r="AN81" s="1">
        <v>130</v>
      </c>
      <c r="AO81" s="1">
        <f t="shared" si="36"/>
        <v>-19</v>
      </c>
      <c r="AP81" s="1">
        <v>149</v>
      </c>
      <c r="AQ81" s="12">
        <v>145000000000</v>
      </c>
      <c r="AR81" s="14">
        <f t="shared" si="32"/>
        <v>138700000000</v>
      </c>
      <c r="AS81" s="13">
        <v>6300000000</v>
      </c>
      <c r="AT81" s="14">
        <f t="shared" si="33"/>
        <v>-2400000000</v>
      </c>
      <c r="AU81" s="13">
        <v>8700000000</v>
      </c>
      <c r="AV81" s="14">
        <f t="shared" si="34"/>
        <v>300000000</v>
      </c>
      <c r="AW81" s="13">
        <v>8400000000</v>
      </c>
    </row>
    <row r="82" spans="1:49" x14ac:dyDescent="0.3">
      <c r="A82" s="1">
        <v>80</v>
      </c>
      <c r="B82" s="1">
        <f t="shared" si="19"/>
        <v>8</v>
      </c>
      <c r="C82" s="1">
        <v>88</v>
      </c>
      <c r="D82" s="1">
        <f t="shared" si="20"/>
        <v>6</v>
      </c>
      <c r="E82" s="1">
        <v>94</v>
      </c>
      <c r="F82" s="1">
        <f t="shared" si="21"/>
        <v>-3</v>
      </c>
      <c r="G82" s="1">
        <v>91</v>
      </c>
      <c r="H82" s="1">
        <f t="shared" si="22"/>
        <v>-10</v>
      </c>
      <c r="I82" s="1">
        <v>81</v>
      </c>
      <c r="J82" s="7" t="s">
        <v>164</v>
      </c>
      <c r="K82" t="s">
        <v>175</v>
      </c>
      <c r="L82" s="1" t="s">
        <v>99</v>
      </c>
      <c r="N82" s="16">
        <v>14000</v>
      </c>
      <c r="O82" s="9">
        <v>534</v>
      </c>
      <c r="P82" s="1">
        <f t="shared" si="23"/>
        <v>83</v>
      </c>
      <c r="Q82" s="1">
        <v>451</v>
      </c>
      <c r="R82" s="1">
        <f t="shared" si="24"/>
        <v>-39</v>
      </c>
      <c r="S82" s="1">
        <v>490</v>
      </c>
      <c r="T82" s="1">
        <f t="shared" si="25"/>
        <v>-77</v>
      </c>
      <c r="U82" s="1">
        <v>567</v>
      </c>
      <c r="V82" s="9">
        <v>4543</v>
      </c>
      <c r="W82" s="1">
        <f t="shared" si="26"/>
        <v>0</v>
      </c>
      <c r="X82" s="1">
        <v>4543</v>
      </c>
      <c r="Y82" s="1">
        <f t="shared" si="27"/>
        <v>0</v>
      </c>
      <c r="Z82" s="1">
        <v>4543</v>
      </c>
      <c r="AA82" s="1">
        <f t="shared" si="28"/>
        <v>2930</v>
      </c>
      <c r="AB82" s="1">
        <v>1613</v>
      </c>
      <c r="AQ82" s="12"/>
      <c r="AR82" s="14">
        <f t="shared" si="32"/>
        <v>0</v>
      </c>
      <c r="AS82" s="13"/>
      <c r="AT82" s="14">
        <f t="shared" si="33"/>
        <v>0</v>
      </c>
      <c r="AU82" s="13"/>
      <c r="AV82" s="14">
        <f t="shared" si="34"/>
        <v>0</v>
      </c>
      <c r="AW82" s="13"/>
    </row>
    <row r="83" spans="1:49" x14ac:dyDescent="0.3">
      <c r="A83" s="1">
        <v>81</v>
      </c>
      <c r="B83" s="1">
        <f t="shared" si="19"/>
        <v>2</v>
      </c>
      <c r="C83" s="1">
        <v>83</v>
      </c>
      <c r="D83" s="1">
        <f t="shared" si="20"/>
        <v>0</v>
      </c>
      <c r="E83" s="1">
        <v>83</v>
      </c>
      <c r="F83" s="1">
        <f t="shared" si="21"/>
        <v>11</v>
      </c>
      <c r="G83" s="1">
        <v>94</v>
      </c>
      <c r="H83" s="1">
        <f t="shared" si="22"/>
        <v>-5</v>
      </c>
      <c r="I83" s="1">
        <v>89</v>
      </c>
      <c r="J83" s="7" t="s">
        <v>165</v>
      </c>
      <c r="K83" t="s">
        <v>176</v>
      </c>
      <c r="L83" s="1" t="s">
        <v>409</v>
      </c>
      <c r="N83" s="16">
        <v>7577</v>
      </c>
      <c r="O83" s="9">
        <v>528</v>
      </c>
      <c r="P83" s="1">
        <f t="shared" si="23"/>
        <v>28</v>
      </c>
      <c r="Q83" s="1">
        <v>500</v>
      </c>
      <c r="R83" s="1">
        <f t="shared" si="24"/>
        <v>23</v>
      </c>
      <c r="S83" s="1">
        <v>477</v>
      </c>
      <c r="T83" s="1">
        <f t="shared" si="25"/>
        <v>8</v>
      </c>
      <c r="U83" s="1">
        <v>469</v>
      </c>
      <c r="V83" s="9">
        <v>1598</v>
      </c>
      <c r="W83" s="1">
        <f t="shared" si="26"/>
        <v>198</v>
      </c>
      <c r="X83" s="1">
        <v>1400</v>
      </c>
      <c r="Y83" s="1">
        <f t="shared" si="27"/>
        <v>-137</v>
      </c>
      <c r="Z83" s="1">
        <v>1537</v>
      </c>
      <c r="AA83" s="1">
        <f t="shared" si="28"/>
        <v>97</v>
      </c>
      <c r="AB83" s="1">
        <v>1440</v>
      </c>
      <c r="AG83" s="1">
        <v>1</v>
      </c>
      <c r="AH83" s="1">
        <f t="shared" si="31"/>
        <v>0</v>
      </c>
      <c r="AI83" s="1">
        <v>1</v>
      </c>
      <c r="AP83" s="1">
        <v>1</v>
      </c>
      <c r="AQ83" s="12">
        <v>8600000000</v>
      </c>
      <c r="AR83" s="14">
        <f t="shared" si="32"/>
        <v>800000000</v>
      </c>
      <c r="AS83" s="13">
        <v>7800000000</v>
      </c>
      <c r="AT83" s="14">
        <f t="shared" si="33"/>
        <v>2100000000</v>
      </c>
      <c r="AU83" s="13">
        <v>5700000000</v>
      </c>
      <c r="AV83" s="14">
        <f t="shared" si="34"/>
        <v>300000000</v>
      </c>
      <c r="AW83" s="13">
        <v>5400000000</v>
      </c>
    </row>
    <row r="84" spans="1:49" x14ac:dyDescent="0.3">
      <c r="A84" s="1">
        <v>82</v>
      </c>
      <c r="B84" s="1">
        <f t="shared" si="19"/>
        <v>7</v>
      </c>
      <c r="C84" s="1">
        <v>89</v>
      </c>
      <c r="D84" s="1">
        <f t="shared" si="20"/>
        <v>-63</v>
      </c>
      <c r="E84" s="1">
        <v>26</v>
      </c>
      <c r="F84" s="1" t="s">
        <v>12</v>
      </c>
      <c r="G84" s="1" t="s">
        <v>23</v>
      </c>
      <c r="H84" s="1" t="s">
        <v>12</v>
      </c>
      <c r="I84" s="1">
        <v>87</v>
      </c>
      <c r="J84" s="7" t="s">
        <v>166</v>
      </c>
      <c r="K84" t="s">
        <v>177</v>
      </c>
      <c r="L84" s="1" t="s">
        <v>80</v>
      </c>
      <c r="N84" s="16">
        <v>72327</v>
      </c>
      <c r="O84" s="9">
        <v>506</v>
      </c>
      <c r="P84" s="1">
        <f t="shared" si="23"/>
        <v>56</v>
      </c>
      <c r="Q84" s="1">
        <v>450</v>
      </c>
      <c r="R84" s="1" t="s">
        <v>12</v>
      </c>
      <c r="T84" s="1" t="s">
        <v>12</v>
      </c>
      <c r="U84" s="1">
        <v>508</v>
      </c>
      <c r="V84" s="9">
        <v>1930</v>
      </c>
      <c r="W84" s="1">
        <f t="shared" si="26"/>
        <v>37</v>
      </c>
      <c r="X84" s="1">
        <v>1893</v>
      </c>
      <c r="Y84" s="1">
        <f t="shared" si="27"/>
        <v>1893</v>
      </c>
      <c r="AA84" s="1" t="s">
        <v>12</v>
      </c>
      <c r="AB84" s="1">
        <v>1421</v>
      </c>
      <c r="AC84" s="9">
        <v>1483</v>
      </c>
      <c r="AD84" s="1">
        <f t="shared" si="29"/>
        <v>60</v>
      </c>
      <c r="AE84" s="1">
        <v>1423</v>
      </c>
      <c r="AF84" s="1">
        <f t="shared" si="30"/>
        <v>1423</v>
      </c>
      <c r="AH84" s="1">
        <f t="shared" si="31"/>
        <v>-1877</v>
      </c>
      <c r="AI84" s="1">
        <v>1877</v>
      </c>
      <c r="AQ84" s="12">
        <v>12100000000</v>
      </c>
      <c r="AR84" s="14">
        <f t="shared" si="32"/>
        <v>1600000000</v>
      </c>
      <c r="AS84" s="13">
        <v>10500000000</v>
      </c>
      <c r="AT84" s="14" t="s">
        <v>12</v>
      </c>
      <c r="AU84" s="13"/>
      <c r="AV84" s="14">
        <f t="shared" si="34"/>
        <v>0</v>
      </c>
      <c r="AW84" s="13"/>
    </row>
    <row r="85" spans="1:49" x14ac:dyDescent="0.3">
      <c r="A85" s="1">
        <v>83</v>
      </c>
      <c r="B85" s="1">
        <f t="shared" si="19"/>
        <v>-1</v>
      </c>
      <c r="C85" s="1">
        <v>82</v>
      </c>
      <c r="D85" s="1">
        <f t="shared" si="20"/>
        <v>13</v>
      </c>
      <c r="E85" s="1">
        <v>95</v>
      </c>
      <c r="F85" s="1">
        <f t="shared" si="21"/>
        <v>3</v>
      </c>
      <c r="G85" s="1">
        <v>98</v>
      </c>
      <c r="H85" s="1">
        <f t="shared" si="22"/>
        <v>-4</v>
      </c>
      <c r="I85" s="1">
        <v>94</v>
      </c>
      <c r="J85" s="7" t="s">
        <v>167</v>
      </c>
      <c r="K85" t="s">
        <v>120</v>
      </c>
      <c r="L85" s="1" t="s">
        <v>79</v>
      </c>
      <c r="N85" s="16">
        <v>4000</v>
      </c>
      <c r="O85" s="9">
        <v>505</v>
      </c>
      <c r="P85" s="1">
        <f t="shared" si="23"/>
        <v>0</v>
      </c>
      <c r="Q85" s="1">
        <v>505</v>
      </c>
      <c r="R85" s="1">
        <f t="shared" si="24"/>
        <v>62</v>
      </c>
      <c r="S85" s="1">
        <v>443</v>
      </c>
      <c r="T85" s="1">
        <f t="shared" si="25"/>
        <v>2</v>
      </c>
      <c r="U85" s="1">
        <v>441</v>
      </c>
      <c r="V85" s="9">
        <v>740</v>
      </c>
      <c r="W85" s="1">
        <f t="shared" si="26"/>
        <v>0</v>
      </c>
      <c r="X85" s="1">
        <v>740</v>
      </c>
      <c r="Y85" s="1">
        <f t="shared" si="27"/>
        <v>-1760</v>
      </c>
      <c r="Z85" s="1">
        <v>2500</v>
      </c>
      <c r="AA85" s="1">
        <f t="shared" si="28"/>
        <v>1922</v>
      </c>
      <c r="AB85" s="1">
        <v>578</v>
      </c>
      <c r="AC85" s="9">
        <v>191</v>
      </c>
      <c r="AD85" s="1">
        <f t="shared" si="29"/>
        <v>0</v>
      </c>
      <c r="AE85" s="1">
        <v>191</v>
      </c>
      <c r="AF85" s="1">
        <f t="shared" si="30"/>
        <v>19</v>
      </c>
      <c r="AG85" s="1">
        <v>172</v>
      </c>
      <c r="AH85" s="1">
        <f t="shared" si="31"/>
        <v>0</v>
      </c>
      <c r="AI85" s="1">
        <v>172</v>
      </c>
      <c r="AQ85" s="12"/>
      <c r="AR85" s="14">
        <f t="shared" si="32"/>
        <v>0</v>
      </c>
      <c r="AS85" s="13"/>
      <c r="AT85" s="14">
        <f t="shared" si="33"/>
        <v>0</v>
      </c>
      <c r="AU85" s="13"/>
      <c r="AV85" s="14">
        <f t="shared" si="34"/>
        <v>0</v>
      </c>
      <c r="AW85" s="13"/>
    </row>
    <row r="86" spans="1:49" x14ac:dyDescent="0.3">
      <c r="A86" s="1">
        <v>84</v>
      </c>
      <c r="B86" s="1">
        <f t="shared" si="19"/>
        <v>1</v>
      </c>
      <c r="C86" s="1">
        <v>85</v>
      </c>
      <c r="D86" s="1">
        <f t="shared" si="20"/>
        <v>3</v>
      </c>
      <c r="E86" s="1">
        <v>88</v>
      </c>
      <c r="F86" s="1">
        <f t="shared" si="21"/>
        <v>12</v>
      </c>
      <c r="G86" s="1">
        <v>100</v>
      </c>
      <c r="H86" s="1">
        <f t="shared" si="22"/>
        <v>-4</v>
      </c>
      <c r="I86" s="1">
        <v>96</v>
      </c>
      <c r="J86" s="7" t="s">
        <v>168</v>
      </c>
      <c r="K86" t="s">
        <v>179</v>
      </c>
      <c r="L86" s="1" t="s">
        <v>409</v>
      </c>
      <c r="N86" s="16">
        <v>6000</v>
      </c>
      <c r="O86" s="9">
        <v>504</v>
      </c>
      <c r="P86" s="1">
        <f t="shared" si="23"/>
        <v>32</v>
      </c>
      <c r="Q86" s="1">
        <v>472</v>
      </c>
      <c r="R86" s="1">
        <f t="shared" si="24"/>
        <v>44</v>
      </c>
      <c r="S86" s="1">
        <v>428</v>
      </c>
      <c r="T86" s="1">
        <f t="shared" si="25"/>
        <v>-10</v>
      </c>
      <c r="U86" s="1">
        <v>438</v>
      </c>
      <c r="V86" s="9">
        <v>1031</v>
      </c>
      <c r="W86" s="1">
        <f t="shared" si="26"/>
        <v>238</v>
      </c>
      <c r="X86" s="1">
        <v>793</v>
      </c>
      <c r="Y86" s="1">
        <f t="shared" si="27"/>
        <v>59</v>
      </c>
      <c r="Z86" s="1">
        <v>734</v>
      </c>
      <c r="AA86" s="1">
        <f t="shared" si="28"/>
        <v>-8</v>
      </c>
      <c r="AB86" s="1">
        <v>742</v>
      </c>
      <c r="AE86" s="1">
        <v>1</v>
      </c>
      <c r="AI86" s="1">
        <v>1</v>
      </c>
      <c r="AP86" s="1">
        <v>1</v>
      </c>
      <c r="AQ86" s="12"/>
      <c r="AR86" s="14" t="s">
        <v>12</v>
      </c>
      <c r="AS86" s="13">
        <v>5000000000</v>
      </c>
      <c r="AT86" s="14">
        <f t="shared" si="33"/>
        <v>0</v>
      </c>
      <c r="AU86" s="13">
        <v>5000000000</v>
      </c>
      <c r="AV86" s="14" t="s">
        <v>12</v>
      </c>
      <c r="AW86" s="13"/>
    </row>
    <row r="87" spans="1:49" x14ac:dyDescent="0.3">
      <c r="A87" s="1">
        <v>84</v>
      </c>
      <c r="B87" s="1">
        <f t="shared" si="19"/>
        <v>-7</v>
      </c>
      <c r="C87" s="1">
        <v>77</v>
      </c>
      <c r="D87" s="1">
        <f t="shared" si="20"/>
        <v>-7</v>
      </c>
      <c r="E87" s="1">
        <v>70</v>
      </c>
      <c r="F87" s="1">
        <f t="shared" si="21"/>
        <v>11</v>
      </c>
      <c r="G87" s="1">
        <v>81</v>
      </c>
      <c r="H87" s="1">
        <f t="shared" si="22"/>
        <v>-6</v>
      </c>
      <c r="I87" s="1">
        <v>75</v>
      </c>
      <c r="J87" s="7" t="s">
        <v>214</v>
      </c>
      <c r="K87" t="s">
        <v>180</v>
      </c>
      <c r="L87" s="1" t="s">
        <v>97</v>
      </c>
      <c r="N87" s="16">
        <v>3000</v>
      </c>
      <c r="O87" s="9">
        <v>504</v>
      </c>
      <c r="P87" s="1">
        <f t="shared" si="23"/>
        <v>-49</v>
      </c>
      <c r="Q87" s="1">
        <v>553</v>
      </c>
      <c r="R87" s="1">
        <f t="shared" si="24"/>
        <v>-58</v>
      </c>
      <c r="S87" s="1">
        <v>611</v>
      </c>
      <c r="T87" s="1">
        <f t="shared" si="25"/>
        <v>-9</v>
      </c>
      <c r="U87" s="1">
        <v>620</v>
      </c>
      <c r="V87" s="9">
        <v>722</v>
      </c>
      <c r="W87" s="1">
        <f t="shared" si="26"/>
        <v>0</v>
      </c>
      <c r="X87" s="1">
        <v>722</v>
      </c>
      <c r="Y87" s="1">
        <f t="shared" si="27"/>
        <v>-33</v>
      </c>
      <c r="Z87" s="1">
        <v>755</v>
      </c>
      <c r="AA87" s="1">
        <f t="shared" si="28"/>
        <v>-13</v>
      </c>
      <c r="AB87" s="1">
        <v>768</v>
      </c>
      <c r="AC87" s="9">
        <v>116</v>
      </c>
      <c r="AD87" s="1">
        <f t="shared" si="29"/>
        <v>-20</v>
      </c>
      <c r="AE87" s="1">
        <v>136</v>
      </c>
      <c r="AF87" s="1">
        <f t="shared" si="30"/>
        <v>-89</v>
      </c>
      <c r="AG87" s="1">
        <v>225</v>
      </c>
      <c r="AH87" s="1">
        <f t="shared" si="31"/>
        <v>-6</v>
      </c>
      <c r="AI87" s="1">
        <v>231</v>
      </c>
      <c r="AQ87" s="12"/>
      <c r="AR87" s="14">
        <f t="shared" si="32"/>
        <v>0</v>
      </c>
      <c r="AS87" s="13"/>
      <c r="AT87" s="14">
        <f t="shared" si="33"/>
        <v>0</v>
      </c>
      <c r="AU87" s="13"/>
      <c r="AV87" s="14">
        <f t="shared" si="34"/>
        <v>0</v>
      </c>
      <c r="AW87" s="13"/>
    </row>
    <row r="88" spans="1:49" x14ac:dyDescent="0.3">
      <c r="A88" s="1">
        <v>86</v>
      </c>
      <c r="B88" s="1">
        <f t="shared" si="19"/>
        <v>-16</v>
      </c>
      <c r="C88" s="1">
        <v>70</v>
      </c>
      <c r="D88" s="1" t="s">
        <v>12</v>
      </c>
      <c r="E88" s="1" t="s">
        <v>23</v>
      </c>
      <c r="F88" s="1" t="s">
        <v>12</v>
      </c>
      <c r="G88" s="1" t="s">
        <v>23</v>
      </c>
      <c r="H88" s="1" t="s">
        <v>12</v>
      </c>
      <c r="I88" s="1" t="s">
        <v>23</v>
      </c>
      <c r="J88" s="7" t="s">
        <v>169</v>
      </c>
      <c r="K88" t="s">
        <v>267</v>
      </c>
      <c r="L88" s="1" t="s">
        <v>76</v>
      </c>
      <c r="N88" s="16">
        <v>1520</v>
      </c>
      <c r="O88" s="9">
        <v>498</v>
      </c>
      <c r="P88" s="1">
        <f t="shared" si="23"/>
        <v>-80</v>
      </c>
      <c r="Q88" s="1">
        <v>578</v>
      </c>
      <c r="R88" s="1">
        <f t="shared" si="24"/>
        <v>578</v>
      </c>
      <c r="T88" s="1" t="s">
        <v>12</v>
      </c>
      <c r="V88" s="9">
        <v>954</v>
      </c>
      <c r="W88" s="1">
        <f t="shared" si="26"/>
        <v>-107</v>
      </c>
      <c r="X88" s="1">
        <v>1061</v>
      </c>
      <c r="Y88" s="1" t="s">
        <v>12</v>
      </c>
      <c r="AA88" s="1" t="s">
        <v>12</v>
      </c>
      <c r="AC88" s="9">
        <v>670</v>
      </c>
      <c r="AD88" s="1">
        <f t="shared" si="29"/>
        <v>-323</v>
      </c>
      <c r="AE88" s="1">
        <v>993</v>
      </c>
      <c r="AQ88" s="12">
        <v>436000000</v>
      </c>
      <c r="AR88" s="14">
        <f t="shared" si="32"/>
        <v>136000000</v>
      </c>
      <c r="AS88" s="13">
        <v>300000000</v>
      </c>
      <c r="AT88" s="14" t="s">
        <v>12</v>
      </c>
      <c r="AU88" s="13"/>
      <c r="AV88" s="14">
        <f t="shared" si="34"/>
        <v>0</v>
      </c>
      <c r="AW88" s="13"/>
    </row>
    <row r="89" spans="1:49" x14ac:dyDescent="0.3">
      <c r="A89" s="1">
        <v>87</v>
      </c>
      <c r="B89" s="1" t="s">
        <v>12</v>
      </c>
      <c r="C89" s="1" t="s">
        <v>23</v>
      </c>
      <c r="D89" s="1" t="s">
        <v>12</v>
      </c>
      <c r="E89" s="1" t="s">
        <v>23</v>
      </c>
      <c r="F89" s="1" t="s">
        <v>12</v>
      </c>
      <c r="G89" s="1" t="s">
        <v>23</v>
      </c>
      <c r="H89" s="1" t="s">
        <v>12</v>
      </c>
      <c r="I89" s="1" t="s">
        <v>23</v>
      </c>
      <c r="J89" s="7" t="s">
        <v>170</v>
      </c>
      <c r="K89" t="s">
        <v>142</v>
      </c>
      <c r="L89" s="1" t="s">
        <v>92</v>
      </c>
      <c r="N89" s="16">
        <v>13000</v>
      </c>
      <c r="O89" s="9">
        <v>493</v>
      </c>
      <c r="P89" s="1" t="s">
        <v>12</v>
      </c>
      <c r="R89" s="1" t="s">
        <v>12</v>
      </c>
      <c r="T89" s="1" t="s">
        <v>12</v>
      </c>
      <c r="V89" s="9">
        <v>2086</v>
      </c>
      <c r="W89" s="1" t="s">
        <v>12</v>
      </c>
      <c r="Y89" s="1" t="s">
        <v>12</v>
      </c>
      <c r="AA89" s="1" t="s">
        <v>12</v>
      </c>
      <c r="AC89" s="9">
        <v>1119</v>
      </c>
      <c r="AQ89" s="12"/>
      <c r="AR89" s="14">
        <f t="shared" si="32"/>
        <v>0</v>
      </c>
      <c r="AS89" s="13"/>
      <c r="AT89" s="14">
        <f t="shared" si="33"/>
        <v>0</v>
      </c>
      <c r="AU89" s="13"/>
      <c r="AV89" s="14">
        <f t="shared" si="34"/>
        <v>0</v>
      </c>
      <c r="AW89" s="13"/>
    </row>
    <row r="90" spans="1:49" x14ac:dyDescent="0.3">
      <c r="A90" s="1">
        <v>88</v>
      </c>
      <c r="B90" s="1">
        <f t="shared" si="19"/>
        <v>-4</v>
      </c>
      <c r="C90" s="1">
        <v>84</v>
      </c>
      <c r="D90" s="1">
        <f t="shared" si="20"/>
        <v>9</v>
      </c>
      <c r="E90" s="1">
        <v>93</v>
      </c>
      <c r="F90" s="1">
        <f t="shared" si="21"/>
        <v>3</v>
      </c>
      <c r="G90" s="1">
        <v>96</v>
      </c>
      <c r="H90" s="1" t="s">
        <v>12</v>
      </c>
      <c r="I90" s="1" t="s">
        <v>23</v>
      </c>
      <c r="J90" s="7" t="s">
        <v>181</v>
      </c>
      <c r="K90" t="s">
        <v>193</v>
      </c>
      <c r="L90" s="1" t="s">
        <v>194</v>
      </c>
      <c r="N90" s="16">
        <v>3000</v>
      </c>
      <c r="O90" s="9">
        <v>486</v>
      </c>
      <c r="P90" s="1">
        <f t="shared" si="23"/>
        <v>8</v>
      </c>
      <c r="Q90" s="1">
        <v>478</v>
      </c>
      <c r="R90" s="1">
        <f t="shared" si="24"/>
        <v>28</v>
      </c>
      <c r="S90" s="1">
        <v>450</v>
      </c>
      <c r="T90" s="1" t="s">
        <v>12</v>
      </c>
      <c r="V90" s="9">
        <v>594</v>
      </c>
      <c r="W90" s="1">
        <f t="shared" si="26"/>
        <v>9</v>
      </c>
      <c r="X90" s="1">
        <v>585</v>
      </c>
      <c r="Y90" s="1">
        <f t="shared" si="27"/>
        <v>-50</v>
      </c>
      <c r="Z90" s="1">
        <v>635</v>
      </c>
      <c r="AA90" s="1" t="s">
        <v>12</v>
      </c>
      <c r="AC90" s="9">
        <v>96</v>
      </c>
      <c r="AD90" s="1">
        <f t="shared" si="29"/>
        <v>1</v>
      </c>
      <c r="AE90" s="1">
        <v>95</v>
      </c>
      <c r="AF90" s="1">
        <f t="shared" si="30"/>
        <v>-59</v>
      </c>
      <c r="AG90" s="1">
        <v>154</v>
      </c>
      <c r="AH90" s="1">
        <f t="shared" si="31"/>
        <v>154</v>
      </c>
      <c r="AQ90" s="12"/>
      <c r="AR90" s="14">
        <f t="shared" si="32"/>
        <v>0</v>
      </c>
      <c r="AS90" s="13"/>
      <c r="AT90" s="14">
        <f t="shared" si="33"/>
        <v>0</v>
      </c>
      <c r="AU90" s="13"/>
      <c r="AV90" s="14">
        <f t="shared" si="34"/>
        <v>0</v>
      </c>
      <c r="AW90" s="13"/>
    </row>
    <row r="91" spans="1:49" x14ac:dyDescent="0.3">
      <c r="A91" s="1">
        <v>89</v>
      </c>
      <c r="B91" s="1">
        <f t="shared" si="19"/>
        <v>-22</v>
      </c>
      <c r="C91" s="1">
        <v>67</v>
      </c>
      <c r="D91" s="1">
        <f t="shared" si="20"/>
        <v>0</v>
      </c>
      <c r="E91" s="1">
        <v>67</v>
      </c>
      <c r="F91" s="1">
        <f t="shared" si="21"/>
        <v>15</v>
      </c>
      <c r="G91" s="1">
        <v>82</v>
      </c>
      <c r="H91" s="1">
        <f t="shared" si="22"/>
        <v>1</v>
      </c>
      <c r="I91" s="1">
        <v>83</v>
      </c>
      <c r="J91" s="7" t="s">
        <v>182</v>
      </c>
      <c r="K91" t="s">
        <v>195</v>
      </c>
      <c r="L91" s="1" t="s">
        <v>409</v>
      </c>
      <c r="N91" s="16">
        <v>19500</v>
      </c>
      <c r="O91" s="9">
        <v>459</v>
      </c>
      <c r="P91" s="1">
        <f t="shared" si="23"/>
        <v>-144</v>
      </c>
      <c r="Q91" s="1">
        <v>603</v>
      </c>
      <c r="R91" s="1">
        <f t="shared" si="24"/>
        <v>37</v>
      </c>
      <c r="S91" s="1">
        <v>566</v>
      </c>
      <c r="T91" s="1">
        <f t="shared" si="25"/>
        <v>10</v>
      </c>
      <c r="U91" s="1">
        <v>556</v>
      </c>
      <c r="V91" s="9">
        <v>2468</v>
      </c>
      <c r="W91" s="1">
        <f t="shared" si="26"/>
        <v>-87</v>
      </c>
      <c r="X91" s="1">
        <v>2555</v>
      </c>
      <c r="Y91" s="1">
        <f t="shared" si="27"/>
        <v>460</v>
      </c>
      <c r="Z91" s="1">
        <v>2095</v>
      </c>
      <c r="AA91" s="1">
        <f t="shared" si="28"/>
        <v>0</v>
      </c>
      <c r="AB91" s="1">
        <v>2095</v>
      </c>
      <c r="AC91" s="9">
        <v>4646</v>
      </c>
      <c r="AD91" s="1">
        <f t="shared" si="29"/>
        <v>460</v>
      </c>
      <c r="AE91" s="1">
        <v>4186</v>
      </c>
      <c r="AF91" s="1">
        <f t="shared" si="30"/>
        <v>434</v>
      </c>
      <c r="AG91" s="1">
        <v>3752</v>
      </c>
      <c r="AH91" s="1">
        <f t="shared" si="31"/>
        <v>-10</v>
      </c>
      <c r="AI91" s="1">
        <v>3762</v>
      </c>
      <c r="AQ91" s="12">
        <v>2600000000</v>
      </c>
      <c r="AR91" s="14">
        <f t="shared" si="32"/>
        <v>-100000000</v>
      </c>
      <c r="AS91" s="13">
        <v>2700000000</v>
      </c>
      <c r="AT91" s="14">
        <f t="shared" si="33"/>
        <v>-800000000</v>
      </c>
      <c r="AU91" s="13">
        <v>3500000000</v>
      </c>
      <c r="AV91" s="14">
        <f t="shared" si="34"/>
        <v>-100000000</v>
      </c>
      <c r="AW91" s="13">
        <v>3600000000</v>
      </c>
    </row>
    <row r="92" spans="1:49" x14ac:dyDescent="0.3">
      <c r="A92" s="1">
        <v>90</v>
      </c>
      <c r="B92" s="1">
        <f t="shared" si="19"/>
        <v>-3</v>
      </c>
      <c r="C92" s="1">
        <v>87</v>
      </c>
      <c r="D92" s="1">
        <f t="shared" si="20"/>
        <v>11</v>
      </c>
      <c r="E92" s="1">
        <v>98</v>
      </c>
      <c r="F92" s="1" t="s">
        <v>12</v>
      </c>
      <c r="G92" s="1" t="s">
        <v>23</v>
      </c>
      <c r="H92" s="1" t="s">
        <v>12</v>
      </c>
      <c r="I92" s="1" t="s">
        <v>23</v>
      </c>
      <c r="J92" s="7" t="s">
        <v>183</v>
      </c>
      <c r="K92" t="s">
        <v>136</v>
      </c>
      <c r="L92" s="1" t="s">
        <v>91</v>
      </c>
      <c r="N92" s="16">
        <v>43000</v>
      </c>
      <c r="O92" s="9">
        <v>445</v>
      </c>
      <c r="P92" s="1">
        <f t="shared" si="23"/>
        <v>-11</v>
      </c>
      <c r="Q92" s="1">
        <v>456</v>
      </c>
      <c r="V92" s="9">
        <v>1551</v>
      </c>
      <c r="W92" s="1">
        <f t="shared" si="26"/>
        <v>8</v>
      </c>
      <c r="X92" s="1">
        <v>1543</v>
      </c>
      <c r="Y92" s="1" t="s">
        <v>12</v>
      </c>
      <c r="AA92" s="1" t="s">
        <v>12</v>
      </c>
      <c r="AC92" s="9">
        <v>11</v>
      </c>
      <c r="AD92" s="1">
        <f t="shared" si="29"/>
        <v>3</v>
      </c>
      <c r="AE92" s="1">
        <v>8</v>
      </c>
      <c r="AQ92" s="12"/>
      <c r="AR92" s="14">
        <f t="shared" si="32"/>
        <v>0</v>
      </c>
      <c r="AS92" s="13"/>
      <c r="AT92" s="14">
        <f t="shared" si="33"/>
        <v>0</v>
      </c>
      <c r="AU92" s="13"/>
      <c r="AV92" s="14">
        <f t="shared" si="34"/>
        <v>0</v>
      </c>
      <c r="AW92" s="13"/>
    </row>
    <row r="93" spans="1:49" x14ac:dyDescent="0.3">
      <c r="A93" s="1">
        <v>91</v>
      </c>
      <c r="B93" s="1">
        <f t="shared" si="19"/>
        <v>4</v>
      </c>
      <c r="C93" s="1">
        <v>95</v>
      </c>
      <c r="D93" s="1" t="s">
        <v>12</v>
      </c>
      <c r="E93" s="1" t="s">
        <v>23</v>
      </c>
      <c r="F93" s="1" t="s">
        <v>12</v>
      </c>
      <c r="G93" s="1" t="s">
        <v>23</v>
      </c>
      <c r="H93" s="1" t="s">
        <v>12</v>
      </c>
      <c r="I93" s="1" t="s">
        <v>23</v>
      </c>
      <c r="J93" s="7" t="s">
        <v>184</v>
      </c>
      <c r="K93" t="s">
        <v>146</v>
      </c>
      <c r="L93" s="1" t="s">
        <v>409</v>
      </c>
      <c r="N93" s="16">
        <v>2900</v>
      </c>
      <c r="O93" s="9">
        <v>437</v>
      </c>
      <c r="P93" s="1">
        <f t="shared" si="23"/>
        <v>38</v>
      </c>
      <c r="Q93" s="1">
        <v>399</v>
      </c>
      <c r="V93" s="9">
        <v>812</v>
      </c>
      <c r="W93" s="1">
        <f t="shared" si="26"/>
        <v>19</v>
      </c>
      <c r="X93" s="1">
        <v>793</v>
      </c>
      <c r="Y93" s="1" t="s">
        <v>12</v>
      </c>
      <c r="AA93" s="1" t="s">
        <v>12</v>
      </c>
      <c r="AC93" s="9">
        <v>523</v>
      </c>
      <c r="AD93" s="1">
        <f t="shared" si="29"/>
        <v>-14</v>
      </c>
      <c r="AE93" s="1">
        <v>537</v>
      </c>
      <c r="AQ93" s="12"/>
      <c r="AR93" s="14">
        <f t="shared" si="32"/>
        <v>0</v>
      </c>
      <c r="AS93" s="13"/>
      <c r="AT93" s="14">
        <f t="shared" si="33"/>
        <v>0</v>
      </c>
      <c r="AU93" s="13"/>
      <c r="AV93" s="14">
        <f t="shared" si="34"/>
        <v>0</v>
      </c>
      <c r="AW93" s="13"/>
    </row>
    <row r="94" spans="1:49" x14ac:dyDescent="0.3">
      <c r="A94" s="1">
        <v>92</v>
      </c>
      <c r="B94" s="1" t="s">
        <v>12</v>
      </c>
      <c r="C94" s="1" t="s">
        <v>23</v>
      </c>
      <c r="D94" s="1" t="s">
        <v>12</v>
      </c>
      <c r="E94" s="1" t="s">
        <v>23</v>
      </c>
      <c r="F94" s="1" t="s">
        <v>12</v>
      </c>
      <c r="G94" s="1" t="s">
        <v>23</v>
      </c>
      <c r="H94" s="1" t="s">
        <v>12</v>
      </c>
      <c r="I94" s="1" t="s">
        <v>23</v>
      </c>
      <c r="J94" s="7" t="s">
        <v>185</v>
      </c>
      <c r="K94" t="s">
        <v>147</v>
      </c>
      <c r="L94" s="1" t="s">
        <v>76</v>
      </c>
      <c r="N94" s="16">
        <v>285</v>
      </c>
      <c r="O94" s="9">
        <v>429</v>
      </c>
      <c r="P94" s="1" t="s">
        <v>12</v>
      </c>
      <c r="V94" s="9">
        <v>321</v>
      </c>
      <c r="W94" s="1" t="s">
        <v>12</v>
      </c>
      <c r="Y94" s="1" t="s">
        <v>12</v>
      </c>
      <c r="AA94" s="1" t="s">
        <v>12</v>
      </c>
      <c r="AC94" s="9">
        <v>104</v>
      </c>
      <c r="AQ94" s="12"/>
      <c r="AR94" s="14">
        <f t="shared" si="32"/>
        <v>0</v>
      </c>
      <c r="AS94" s="13"/>
      <c r="AT94" s="14">
        <f t="shared" si="33"/>
        <v>0</v>
      </c>
      <c r="AU94" s="13"/>
      <c r="AV94" s="14">
        <f t="shared" si="34"/>
        <v>0</v>
      </c>
      <c r="AW94" s="13"/>
    </row>
    <row r="95" spans="1:49" x14ac:dyDescent="0.3">
      <c r="A95" s="1">
        <v>93</v>
      </c>
      <c r="B95" s="1">
        <f t="shared" si="19"/>
        <v>5</v>
      </c>
      <c r="C95" s="1">
        <v>98</v>
      </c>
      <c r="D95" s="1" t="s">
        <v>12</v>
      </c>
      <c r="E95" s="1" t="s">
        <v>23</v>
      </c>
      <c r="F95" s="1" t="s">
        <v>12</v>
      </c>
      <c r="G95" s="1" t="s">
        <v>23</v>
      </c>
      <c r="H95" s="1" t="s">
        <v>12</v>
      </c>
      <c r="I95" s="1" t="s">
        <v>23</v>
      </c>
      <c r="J95" s="7" t="s">
        <v>186</v>
      </c>
      <c r="K95" t="s">
        <v>117</v>
      </c>
      <c r="L95" s="1" t="s">
        <v>79</v>
      </c>
      <c r="N95" s="16">
        <v>5600</v>
      </c>
      <c r="O95" s="9">
        <v>420</v>
      </c>
      <c r="P95" s="1">
        <f t="shared" si="23"/>
        <v>27</v>
      </c>
      <c r="Q95" s="1">
        <v>393</v>
      </c>
      <c r="V95" s="9">
        <v>321</v>
      </c>
      <c r="W95" s="1">
        <f t="shared" si="26"/>
        <v>-759</v>
      </c>
      <c r="X95" s="1">
        <v>1080</v>
      </c>
      <c r="Y95" s="1" t="s">
        <v>12</v>
      </c>
      <c r="AA95" s="1" t="s">
        <v>12</v>
      </c>
      <c r="AC95" s="9">
        <v>104</v>
      </c>
      <c r="AD95" s="1">
        <f t="shared" si="29"/>
        <v>102</v>
      </c>
      <c r="AE95" s="1">
        <v>2</v>
      </c>
      <c r="AQ95" s="12">
        <v>3000000000</v>
      </c>
      <c r="AR95" s="14">
        <f t="shared" si="32"/>
        <v>0</v>
      </c>
      <c r="AS95" s="13">
        <v>3000000000</v>
      </c>
      <c r="AT95" s="14" t="s">
        <v>12</v>
      </c>
      <c r="AU95" s="13"/>
      <c r="AV95" s="14">
        <f t="shared" si="34"/>
        <v>0</v>
      </c>
      <c r="AW95" s="13"/>
    </row>
    <row r="96" spans="1:49" x14ac:dyDescent="0.3">
      <c r="A96" s="1">
        <v>94</v>
      </c>
      <c r="B96" s="1">
        <f t="shared" si="19"/>
        <v>-3</v>
      </c>
      <c r="C96" s="1">
        <v>91</v>
      </c>
      <c r="D96" s="1">
        <f t="shared" si="20"/>
        <v>-9</v>
      </c>
      <c r="E96" s="1">
        <v>82</v>
      </c>
      <c r="F96" s="1">
        <f t="shared" si="21"/>
        <v>6</v>
      </c>
      <c r="G96" s="1">
        <v>88</v>
      </c>
      <c r="H96" s="1" t="s">
        <v>12</v>
      </c>
      <c r="I96" s="1" t="s">
        <v>23</v>
      </c>
      <c r="J96" s="7" t="s">
        <v>187</v>
      </c>
      <c r="K96" t="s">
        <v>196</v>
      </c>
      <c r="L96" s="1" t="s">
        <v>81</v>
      </c>
      <c r="N96" s="16">
        <v>13100</v>
      </c>
      <c r="O96" s="9">
        <v>408</v>
      </c>
      <c r="P96" s="1">
        <f t="shared" si="23"/>
        <v>-11</v>
      </c>
      <c r="Q96" s="1">
        <v>419</v>
      </c>
      <c r="R96" s="1">
        <f t="shared" si="24"/>
        <v>-98</v>
      </c>
      <c r="S96" s="1">
        <v>517</v>
      </c>
      <c r="T96" s="1" t="s">
        <v>12</v>
      </c>
      <c r="V96" s="9">
        <v>558</v>
      </c>
      <c r="W96" s="1">
        <f t="shared" si="26"/>
        <v>-29</v>
      </c>
      <c r="X96" s="1">
        <v>587</v>
      </c>
      <c r="Y96" s="1">
        <f t="shared" si="27"/>
        <v>81</v>
      </c>
      <c r="Z96" s="1">
        <v>506</v>
      </c>
      <c r="AA96" s="1" t="s">
        <v>12</v>
      </c>
      <c r="AC96" s="9">
        <v>48</v>
      </c>
      <c r="AD96" s="1">
        <f t="shared" si="29"/>
        <v>0</v>
      </c>
      <c r="AE96" s="1">
        <v>48</v>
      </c>
      <c r="AF96" s="1">
        <f t="shared" si="30"/>
        <v>9</v>
      </c>
      <c r="AG96" s="1">
        <v>39</v>
      </c>
      <c r="AH96" s="1">
        <f t="shared" si="31"/>
        <v>39</v>
      </c>
      <c r="AQ96" s="12">
        <v>4400000000</v>
      </c>
      <c r="AR96" s="14">
        <f t="shared" si="32"/>
        <v>300000000</v>
      </c>
      <c r="AS96" s="13">
        <v>4100000000</v>
      </c>
      <c r="AT96" s="14">
        <f t="shared" si="33"/>
        <v>700000000</v>
      </c>
      <c r="AU96" s="13">
        <v>3400000000</v>
      </c>
      <c r="AV96" s="14" t="s">
        <v>12</v>
      </c>
      <c r="AW96" s="13"/>
    </row>
    <row r="97" spans="1:49" x14ac:dyDescent="0.3">
      <c r="A97" s="1">
        <v>95</v>
      </c>
      <c r="B97" s="1">
        <f t="shared" si="19"/>
        <v>-1</v>
      </c>
      <c r="C97" s="1">
        <v>94</v>
      </c>
      <c r="D97" s="1">
        <f t="shared" si="20"/>
        <v>-4</v>
      </c>
      <c r="E97" s="1">
        <v>90</v>
      </c>
      <c r="F97" s="1">
        <f t="shared" si="21"/>
        <v>2</v>
      </c>
      <c r="G97" s="1">
        <v>92</v>
      </c>
      <c r="H97" s="1">
        <f t="shared" si="22"/>
        <v>-2</v>
      </c>
      <c r="I97" s="1">
        <v>90</v>
      </c>
      <c r="J97" s="7" t="s">
        <v>188</v>
      </c>
      <c r="K97" t="s">
        <v>197</v>
      </c>
      <c r="L97" s="1" t="s">
        <v>78</v>
      </c>
      <c r="N97" s="16">
        <v>1900</v>
      </c>
      <c r="O97" s="9">
        <v>402</v>
      </c>
      <c r="P97" s="1">
        <f t="shared" si="23"/>
        <v>0</v>
      </c>
      <c r="Q97" s="1">
        <v>402</v>
      </c>
      <c r="R97" s="1">
        <f t="shared" si="24"/>
        <v>-86</v>
      </c>
      <c r="S97" s="1">
        <v>488</v>
      </c>
      <c r="T97" s="1">
        <f t="shared" si="25"/>
        <v>22</v>
      </c>
      <c r="U97" s="1">
        <v>466</v>
      </c>
      <c r="V97" s="9">
        <v>1342</v>
      </c>
      <c r="W97" s="1">
        <f t="shared" si="26"/>
        <v>0</v>
      </c>
      <c r="X97" s="1">
        <v>1342</v>
      </c>
      <c r="Y97" s="1">
        <f t="shared" si="27"/>
        <v>31</v>
      </c>
      <c r="Z97" s="1">
        <v>1311</v>
      </c>
      <c r="AA97" s="1">
        <f t="shared" si="28"/>
        <v>113</v>
      </c>
      <c r="AB97" s="1">
        <v>1198</v>
      </c>
      <c r="AC97" s="9">
        <v>128</v>
      </c>
      <c r="AD97" s="1">
        <f t="shared" si="29"/>
        <v>0</v>
      </c>
      <c r="AE97" s="1">
        <v>128</v>
      </c>
      <c r="AF97" s="1">
        <f t="shared" si="30"/>
        <v>-8</v>
      </c>
      <c r="AG97" s="1">
        <v>136</v>
      </c>
      <c r="AH97" s="1">
        <f t="shared" si="31"/>
        <v>-15</v>
      </c>
      <c r="AI97" s="1">
        <v>151</v>
      </c>
      <c r="AN97" s="1">
        <v>55</v>
      </c>
      <c r="AO97" s="1">
        <f t="shared" si="36"/>
        <v>1</v>
      </c>
      <c r="AP97" s="1">
        <v>54</v>
      </c>
      <c r="AQ97" s="12"/>
      <c r="AR97" s="14">
        <f t="shared" si="32"/>
        <v>0</v>
      </c>
      <c r="AS97" s="13"/>
      <c r="AT97" s="14">
        <f t="shared" si="33"/>
        <v>0</v>
      </c>
      <c r="AU97" s="13"/>
      <c r="AV97" s="14">
        <f t="shared" si="34"/>
        <v>0</v>
      </c>
      <c r="AW97" s="13"/>
    </row>
    <row r="98" spans="1:49" x14ac:dyDescent="0.3">
      <c r="A98" s="1">
        <v>96</v>
      </c>
      <c r="B98" s="1" t="s">
        <v>12</v>
      </c>
      <c r="C98" s="1" t="s">
        <v>23</v>
      </c>
      <c r="D98" s="1" t="s">
        <v>12</v>
      </c>
      <c r="E98" s="1" t="s">
        <v>23</v>
      </c>
      <c r="F98" s="1" t="s">
        <v>12</v>
      </c>
      <c r="G98" s="1" t="s">
        <v>23</v>
      </c>
      <c r="H98" s="1" t="s">
        <v>12</v>
      </c>
      <c r="I98" s="1" t="s">
        <v>23</v>
      </c>
      <c r="J98" s="7" t="s">
        <v>189</v>
      </c>
      <c r="K98" t="s">
        <v>198</v>
      </c>
      <c r="L98" s="1" t="s">
        <v>199</v>
      </c>
      <c r="N98" s="16">
        <v>21000</v>
      </c>
      <c r="O98" s="9">
        <v>400</v>
      </c>
      <c r="P98" s="1" t="s">
        <v>12</v>
      </c>
      <c r="R98" s="1" t="s">
        <v>12</v>
      </c>
      <c r="T98" s="1" t="s">
        <v>12</v>
      </c>
      <c r="V98" s="9">
        <v>1455</v>
      </c>
      <c r="W98" s="1" t="s">
        <v>12</v>
      </c>
      <c r="Y98" s="1" t="s">
        <v>12</v>
      </c>
      <c r="AA98" s="1" t="s">
        <v>12</v>
      </c>
      <c r="AC98" s="9">
        <v>6</v>
      </c>
      <c r="AQ98" s="12"/>
      <c r="AR98" s="14">
        <f t="shared" si="32"/>
        <v>0</v>
      </c>
      <c r="AS98" s="13"/>
      <c r="AT98" s="14">
        <f t="shared" si="33"/>
        <v>0</v>
      </c>
      <c r="AU98" s="13"/>
      <c r="AV98" s="14">
        <f t="shared" si="34"/>
        <v>0</v>
      </c>
      <c r="AW98" s="13"/>
    </row>
    <row r="99" spans="1:49" x14ac:dyDescent="0.3">
      <c r="A99" s="1">
        <v>97</v>
      </c>
      <c r="B99" s="1">
        <f t="shared" si="19"/>
        <v>0</v>
      </c>
      <c r="C99" s="1">
        <v>97</v>
      </c>
      <c r="D99" s="1">
        <f t="shared" si="20"/>
        <v>-6</v>
      </c>
      <c r="E99" s="1">
        <v>91</v>
      </c>
      <c r="F99" s="1">
        <f t="shared" si="21"/>
        <v>4</v>
      </c>
      <c r="G99" s="1">
        <v>95</v>
      </c>
      <c r="H99" s="1">
        <f t="shared" si="22"/>
        <v>3</v>
      </c>
      <c r="I99" s="1">
        <v>98</v>
      </c>
      <c r="J99" s="7" t="s">
        <v>272</v>
      </c>
      <c r="K99" t="s">
        <v>200</v>
      </c>
      <c r="L99" s="1" t="s">
        <v>173</v>
      </c>
      <c r="N99" s="16">
        <v>750</v>
      </c>
      <c r="O99" s="9">
        <v>396</v>
      </c>
      <c r="P99" s="1">
        <f t="shared" si="23"/>
        <v>0</v>
      </c>
      <c r="Q99" s="1">
        <v>396</v>
      </c>
      <c r="R99" s="1">
        <f t="shared" si="24"/>
        <v>-58</v>
      </c>
      <c r="S99" s="1">
        <v>454</v>
      </c>
      <c r="T99" s="1">
        <f t="shared" si="25"/>
        <v>21</v>
      </c>
      <c r="U99" s="1">
        <v>433</v>
      </c>
      <c r="V99" s="9">
        <v>575</v>
      </c>
      <c r="W99" s="1">
        <f t="shared" si="26"/>
        <v>0</v>
      </c>
      <c r="X99" s="1">
        <v>575</v>
      </c>
      <c r="Y99" s="1">
        <f t="shared" si="27"/>
        <v>-233</v>
      </c>
      <c r="Z99" s="1">
        <v>808</v>
      </c>
      <c r="AA99" s="1">
        <f t="shared" si="28"/>
        <v>126</v>
      </c>
      <c r="AB99" s="1">
        <v>682</v>
      </c>
      <c r="AQ99" s="12"/>
      <c r="AR99" s="14">
        <f t="shared" si="32"/>
        <v>0</v>
      </c>
      <c r="AS99" s="13"/>
      <c r="AT99" s="14">
        <f t="shared" si="33"/>
        <v>0</v>
      </c>
      <c r="AU99" s="13"/>
      <c r="AV99" s="14">
        <f t="shared" si="34"/>
        <v>0</v>
      </c>
      <c r="AW99" s="13"/>
    </row>
    <row r="100" spans="1:49" x14ac:dyDescent="0.3">
      <c r="A100" s="1">
        <v>98</v>
      </c>
      <c r="B100" s="1">
        <f t="shared" si="19"/>
        <v>2</v>
      </c>
      <c r="C100" s="1">
        <v>100</v>
      </c>
      <c r="D100" s="1" t="s">
        <v>12</v>
      </c>
      <c r="E100" s="1" t="s">
        <v>23</v>
      </c>
      <c r="F100" s="1" t="s">
        <v>12</v>
      </c>
      <c r="G100" s="1" t="s">
        <v>23</v>
      </c>
      <c r="H100" s="1" t="s">
        <v>12</v>
      </c>
      <c r="I100" s="1" t="s">
        <v>23</v>
      </c>
      <c r="J100" s="7" t="s">
        <v>190</v>
      </c>
      <c r="K100" t="s">
        <v>201</v>
      </c>
      <c r="L100" s="1" t="s">
        <v>202</v>
      </c>
      <c r="N100" s="16">
        <v>133557</v>
      </c>
      <c r="O100" s="9">
        <v>388</v>
      </c>
      <c r="P100" s="1">
        <f t="shared" si="23"/>
        <v>0</v>
      </c>
      <c r="Q100" s="1">
        <v>388</v>
      </c>
      <c r="R100" s="1" t="s">
        <v>12</v>
      </c>
      <c r="T100" s="1" t="s">
        <v>12</v>
      </c>
      <c r="V100" s="9">
        <v>462</v>
      </c>
      <c r="W100" s="1">
        <f t="shared" si="26"/>
        <v>0</v>
      </c>
      <c r="X100" s="1">
        <v>462</v>
      </c>
      <c r="Y100" s="1" t="s">
        <v>12</v>
      </c>
      <c r="AA100" s="1" t="s">
        <v>12</v>
      </c>
      <c r="AC100" s="9">
        <v>3762</v>
      </c>
      <c r="AD100" s="1">
        <f t="shared" si="29"/>
        <v>298</v>
      </c>
      <c r="AE100" s="1">
        <v>3464</v>
      </c>
      <c r="AQ100" s="12">
        <v>96300000000</v>
      </c>
      <c r="AR100" s="14">
        <f t="shared" si="32"/>
        <v>6700000000</v>
      </c>
      <c r="AS100" s="13">
        <v>89600000000</v>
      </c>
      <c r="AT100" s="14" t="s">
        <v>12</v>
      </c>
      <c r="AU100" s="13"/>
      <c r="AV100" s="14">
        <f t="shared" si="34"/>
        <v>0</v>
      </c>
      <c r="AW100" s="13"/>
    </row>
    <row r="101" spans="1:49" x14ac:dyDescent="0.3">
      <c r="A101" s="1">
        <v>99</v>
      </c>
      <c r="B101" s="1">
        <f t="shared" si="19"/>
        <v>-3</v>
      </c>
      <c r="C101" s="1">
        <v>96</v>
      </c>
      <c r="D101" s="1">
        <f t="shared" si="20"/>
        <v>4</v>
      </c>
      <c r="E101" s="1">
        <v>100</v>
      </c>
      <c r="F101" s="1" t="s">
        <v>12</v>
      </c>
      <c r="G101" s="1" t="s">
        <v>23</v>
      </c>
      <c r="H101" s="1" t="s">
        <v>12</v>
      </c>
      <c r="I101" s="1">
        <v>100</v>
      </c>
      <c r="J101" s="7" t="s">
        <v>191</v>
      </c>
      <c r="K101" t="s">
        <v>203</v>
      </c>
      <c r="L101" s="1" t="s">
        <v>90</v>
      </c>
      <c r="N101" s="16">
        <v>100000</v>
      </c>
      <c r="O101" s="9">
        <v>374</v>
      </c>
      <c r="P101" s="1">
        <f t="shared" si="23"/>
        <v>-23</v>
      </c>
      <c r="Q101" s="1">
        <v>397</v>
      </c>
      <c r="R101" s="1" t="s">
        <v>12</v>
      </c>
      <c r="T101" s="1" t="s">
        <v>12</v>
      </c>
      <c r="U101" s="1">
        <v>430</v>
      </c>
      <c r="V101" s="9">
        <v>495</v>
      </c>
      <c r="W101" s="1">
        <f t="shared" si="26"/>
        <v>45</v>
      </c>
      <c r="X101" s="1">
        <v>450</v>
      </c>
      <c r="Y101" s="1" t="s">
        <v>12</v>
      </c>
      <c r="AA101" s="1" t="s">
        <v>12</v>
      </c>
      <c r="AB101" s="1">
        <v>450</v>
      </c>
      <c r="AC101" s="9">
        <v>23</v>
      </c>
      <c r="AD101" s="1">
        <f t="shared" si="29"/>
        <v>11</v>
      </c>
      <c r="AE101" s="1">
        <v>12</v>
      </c>
      <c r="AI101" s="1">
        <v>12</v>
      </c>
      <c r="AQ101" s="12"/>
      <c r="AR101" s="14">
        <f t="shared" si="32"/>
        <v>0</v>
      </c>
      <c r="AS101" s="13"/>
      <c r="AT101" s="14">
        <f t="shared" si="33"/>
        <v>0</v>
      </c>
      <c r="AU101" s="13"/>
      <c r="AV101" s="14" t="s">
        <v>12</v>
      </c>
      <c r="AW101" s="13">
        <v>900000000</v>
      </c>
    </row>
    <row r="102" spans="1:49" x14ac:dyDescent="0.3">
      <c r="A102" s="1">
        <v>99</v>
      </c>
      <c r="B102" s="1" t="s">
        <v>12</v>
      </c>
      <c r="C102" s="1" t="s">
        <v>23</v>
      </c>
      <c r="D102" s="1" t="s">
        <v>12</v>
      </c>
      <c r="E102" s="1" t="s">
        <v>23</v>
      </c>
      <c r="F102" s="1" t="s">
        <v>12</v>
      </c>
      <c r="G102" s="1" t="s">
        <v>23</v>
      </c>
      <c r="H102" s="1" t="s">
        <v>12</v>
      </c>
      <c r="I102" s="1" t="s">
        <v>23</v>
      </c>
      <c r="J102" s="7" t="s">
        <v>192</v>
      </c>
      <c r="K102" t="s">
        <v>204</v>
      </c>
      <c r="L102" s="1" t="s">
        <v>76</v>
      </c>
      <c r="N102" s="16">
        <v>3000</v>
      </c>
      <c r="O102" s="9">
        <v>374</v>
      </c>
      <c r="P102" s="1" t="s">
        <v>12</v>
      </c>
      <c r="R102" s="1" t="s">
        <v>12</v>
      </c>
      <c r="T102" s="1" t="s">
        <v>12</v>
      </c>
      <c r="V102" s="9">
        <v>821</v>
      </c>
      <c r="W102" s="1" t="s">
        <v>12</v>
      </c>
      <c r="Y102" s="1" t="s">
        <v>12</v>
      </c>
      <c r="AA102" s="1" t="s">
        <v>12</v>
      </c>
      <c r="AC102" s="9">
        <v>2311</v>
      </c>
      <c r="AQ102" s="12"/>
      <c r="AR102" s="14">
        <f t="shared" si="32"/>
        <v>0</v>
      </c>
      <c r="AS102" s="13"/>
      <c r="AT102" s="14">
        <f t="shared" si="33"/>
        <v>0</v>
      </c>
      <c r="AU102" s="13"/>
      <c r="AV102" s="14">
        <f t="shared" si="34"/>
        <v>0</v>
      </c>
      <c r="AW102" s="13"/>
    </row>
    <row r="103" spans="1:49" x14ac:dyDescent="0.3">
      <c r="A103" s="1" t="s">
        <v>23</v>
      </c>
      <c r="B103" s="1" t="s">
        <v>12</v>
      </c>
      <c r="C103" s="1">
        <v>12</v>
      </c>
      <c r="D103" s="1">
        <f t="shared" si="20"/>
        <v>1</v>
      </c>
      <c r="E103" s="1">
        <v>13</v>
      </c>
      <c r="F103" s="1">
        <f t="shared" si="21"/>
        <v>4</v>
      </c>
      <c r="G103" s="1">
        <v>17</v>
      </c>
      <c r="H103" s="1">
        <f t="shared" si="22"/>
        <v>-3</v>
      </c>
      <c r="I103" s="1">
        <v>14</v>
      </c>
      <c r="J103" s="7" t="s">
        <v>207</v>
      </c>
      <c r="K103" t="s">
        <v>138</v>
      </c>
      <c r="L103" s="1" t="s">
        <v>76</v>
      </c>
      <c r="M103" t="s">
        <v>12</v>
      </c>
      <c r="Q103" s="1">
        <v>2218</v>
      </c>
      <c r="R103" s="1">
        <f t="shared" si="24"/>
        <v>532</v>
      </c>
      <c r="S103" s="1">
        <v>1686</v>
      </c>
      <c r="T103" s="1">
        <f t="shared" si="25"/>
        <v>0</v>
      </c>
      <c r="U103" s="1">
        <v>1686</v>
      </c>
      <c r="X103" s="1">
        <v>1880</v>
      </c>
      <c r="Y103" s="1">
        <f t="shared" si="27"/>
        <v>58</v>
      </c>
      <c r="Z103" s="1">
        <v>1822</v>
      </c>
      <c r="AA103" s="1">
        <f t="shared" si="28"/>
        <v>3</v>
      </c>
      <c r="AB103" s="1">
        <v>1819</v>
      </c>
      <c r="AE103" s="1">
        <v>642</v>
      </c>
      <c r="AF103" s="1">
        <f t="shared" si="30"/>
        <v>256</v>
      </c>
      <c r="AG103" s="1">
        <v>386</v>
      </c>
      <c r="AH103" s="1">
        <f t="shared" si="31"/>
        <v>0</v>
      </c>
      <c r="AI103" s="1">
        <v>386</v>
      </c>
      <c r="AQ103" s="12"/>
      <c r="AR103" s="14" t="s">
        <v>12</v>
      </c>
      <c r="AS103" s="13">
        <v>400000000</v>
      </c>
      <c r="AT103" s="14">
        <f t="shared" si="33"/>
        <v>-600000000</v>
      </c>
      <c r="AU103" s="13">
        <v>1000000000</v>
      </c>
      <c r="AV103" s="14">
        <f t="shared" si="34"/>
        <v>100000000</v>
      </c>
      <c r="AW103" s="13">
        <v>900000000</v>
      </c>
    </row>
    <row r="104" spans="1:49" x14ac:dyDescent="0.3">
      <c r="A104" s="1" t="s">
        <v>23</v>
      </c>
      <c r="B104" s="1" t="s">
        <v>12</v>
      </c>
      <c r="C104" s="1">
        <v>32</v>
      </c>
      <c r="D104" s="1">
        <f t="shared" si="20"/>
        <v>-9</v>
      </c>
      <c r="E104" s="1">
        <v>23</v>
      </c>
      <c r="F104" s="1">
        <f t="shared" si="21"/>
        <v>8</v>
      </c>
      <c r="G104" s="1">
        <v>31</v>
      </c>
      <c r="H104" s="1">
        <f t="shared" si="22"/>
        <v>-4</v>
      </c>
      <c r="I104" s="1">
        <v>27</v>
      </c>
      <c r="J104" s="7" t="s">
        <v>209</v>
      </c>
      <c r="K104" t="s">
        <v>257</v>
      </c>
      <c r="L104" s="1" t="s">
        <v>76</v>
      </c>
      <c r="N104" s="16">
        <v>8100</v>
      </c>
      <c r="Q104" s="1">
        <v>1099</v>
      </c>
      <c r="R104" s="1">
        <f t="shared" si="24"/>
        <v>-2</v>
      </c>
      <c r="S104" s="1">
        <v>1101</v>
      </c>
      <c r="T104" s="1">
        <f t="shared" si="25"/>
        <v>-7</v>
      </c>
      <c r="U104" s="1">
        <v>1108</v>
      </c>
      <c r="X104" s="1">
        <v>1348</v>
      </c>
      <c r="Y104" s="1">
        <f t="shared" si="27"/>
        <v>-32</v>
      </c>
      <c r="Z104" s="1">
        <v>1380</v>
      </c>
      <c r="AA104" s="1">
        <f t="shared" si="28"/>
        <v>-89</v>
      </c>
      <c r="AB104" s="1">
        <v>1469</v>
      </c>
      <c r="AE104" s="1">
        <v>137</v>
      </c>
      <c r="AF104" s="1">
        <f t="shared" si="30"/>
        <v>7</v>
      </c>
      <c r="AG104" s="1">
        <v>130</v>
      </c>
      <c r="AH104" s="1">
        <f t="shared" si="31"/>
        <v>-4</v>
      </c>
      <c r="AI104" s="1">
        <v>134</v>
      </c>
      <c r="AQ104" s="12"/>
      <c r="AR104" s="14">
        <f t="shared" si="32"/>
        <v>0</v>
      </c>
      <c r="AS104" s="13"/>
      <c r="AT104" s="14">
        <f t="shared" si="33"/>
        <v>-16400000000</v>
      </c>
      <c r="AU104" s="13">
        <v>16400000000</v>
      </c>
      <c r="AV104" s="14">
        <f t="shared" si="34"/>
        <v>700000000</v>
      </c>
      <c r="AW104" s="13">
        <v>15700000000</v>
      </c>
    </row>
    <row r="105" spans="1:49" x14ac:dyDescent="0.3">
      <c r="A105" s="1" t="s">
        <v>23</v>
      </c>
      <c r="B105" s="1" t="s">
        <v>12</v>
      </c>
      <c r="C105" s="1">
        <v>34</v>
      </c>
      <c r="D105" s="1">
        <f t="shared" si="20"/>
        <v>-1</v>
      </c>
      <c r="E105" s="1">
        <v>33</v>
      </c>
      <c r="F105" s="1">
        <f t="shared" si="21"/>
        <v>1</v>
      </c>
      <c r="G105" s="1">
        <v>34</v>
      </c>
      <c r="H105" s="1">
        <f t="shared" si="22"/>
        <v>-8</v>
      </c>
      <c r="I105" s="1">
        <v>26</v>
      </c>
      <c r="J105" s="7" t="s">
        <v>210</v>
      </c>
      <c r="K105" t="s">
        <v>258</v>
      </c>
      <c r="L105" s="1" t="s">
        <v>409</v>
      </c>
      <c r="N105" s="16">
        <v>871566</v>
      </c>
      <c r="Q105" s="1">
        <v>1094</v>
      </c>
      <c r="R105" s="1">
        <f t="shared" si="24"/>
        <v>39</v>
      </c>
      <c r="S105" s="1">
        <v>1055</v>
      </c>
      <c r="T105" s="1">
        <f t="shared" si="25"/>
        <v>-61</v>
      </c>
      <c r="U105" s="1">
        <v>1116</v>
      </c>
      <c r="X105" s="1">
        <v>1343</v>
      </c>
      <c r="Y105" s="1">
        <f t="shared" si="27"/>
        <v>-171</v>
      </c>
      <c r="Z105" s="1">
        <v>1514</v>
      </c>
      <c r="AA105" s="1">
        <f t="shared" si="28"/>
        <v>29</v>
      </c>
      <c r="AB105" s="1">
        <v>1485</v>
      </c>
      <c r="AE105" s="1">
        <v>73</v>
      </c>
      <c r="AF105" s="1">
        <f t="shared" si="30"/>
        <v>-71</v>
      </c>
      <c r="AG105" s="1">
        <v>144</v>
      </c>
      <c r="AH105" s="1">
        <f t="shared" si="31"/>
        <v>-34</v>
      </c>
      <c r="AI105" s="1">
        <v>178</v>
      </c>
      <c r="AJ105" s="9" t="s">
        <v>12</v>
      </c>
      <c r="AQ105" s="12"/>
      <c r="AR105" s="14" t="s">
        <v>12</v>
      </c>
      <c r="AS105" s="13">
        <v>300000000</v>
      </c>
      <c r="AT105" s="14">
        <f t="shared" si="33"/>
        <v>-1200000000</v>
      </c>
      <c r="AU105" s="13">
        <v>1500000000</v>
      </c>
      <c r="AV105" s="14">
        <f t="shared" si="34"/>
        <v>0</v>
      </c>
      <c r="AW105" s="13">
        <v>1500000000</v>
      </c>
    </row>
    <row r="106" spans="1:49" x14ac:dyDescent="0.3">
      <c r="A106" s="1" t="s">
        <v>23</v>
      </c>
      <c r="B106" s="1" t="s">
        <v>12</v>
      </c>
      <c r="C106" s="1">
        <v>90</v>
      </c>
      <c r="D106" s="1">
        <f t="shared" si="20"/>
        <v>2</v>
      </c>
      <c r="E106" s="1">
        <v>92</v>
      </c>
      <c r="F106" s="1">
        <f t="shared" si="21"/>
        <v>-43</v>
      </c>
      <c r="G106" s="1">
        <v>49</v>
      </c>
      <c r="H106" s="1">
        <f t="shared" si="22"/>
        <v>-4</v>
      </c>
      <c r="I106" s="1">
        <v>45</v>
      </c>
      <c r="J106" s="7" t="s">
        <v>215</v>
      </c>
      <c r="K106" t="s">
        <v>267</v>
      </c>
      <c r="L106" s="1" t="s">
        <v>76</v>
      </c>
      <c r="N106" s="16">
        <v>7500</v>
      </c>
      <c r="Q106" s="1">
        <v>430</v>
      </c>
      <c r="R106" s="1">
        <f t="shared" si="24"/>
        <v>-362</v>
      </c>
      <c r="S106" s="1">
        <v>792</v>
      </c>
      <c r="T106" s="1">
        <f t="shared" si="25"/>
        <v>2</v>
      </c>
      <c r="U106" s="1">
        <v>790</v>
      </c>
      <c r="X106" s="1">
        <v>503</v>
      </c>
      <c r="Y106" s="1">
        <f t="shared" si="27"/>
        <v>-5531</v>
      </c>
      <c r="Z106" s="1">
        <v>6034</v>
      </c>
      <c r="AA106" s="1">
        <f t="shared" si="28"/>
        <v>0</v>
      </c>
      <c r="AB106" s="1">
        <v>6034</v>
      </c>
      <c r="AE106" s="1">
        <v>533</v>
      </c>
      <c r="AF106" s="1">
        <f t="shared" si="30"/>
        <v>-272</v>
      </c>
      <c r="AG106" s="1">
        <v>805</v>
      </c>
      <c r="AH106" s="1">
        <f t="shared" si="31"/>
        <v>0</v>
      </c>
      <c r="AI106" s="1">
        <v>805</v>
      </c>
      <c r="AQ106" s="12"/>
      <c r="AR106" s="14">
        <f t="shared" si="32"/>
        <v>0</v>
      </c>
      <c r="AS106" s="13"/>
      <c r="AT106" s="14">
        <f t="shared" si="33"/>
        <v>-500000000</v>
      </c>
      <c r="AU106" s="13">
        <v>500000000</v>
      </c>
      <c r="AV106" s="14">
        <f t="shared" si="34"/>
        <v>100000000</v>
      </c>
      <c r="AW106" s="13">
        <v>400000000</v>
      </c>
    </row>
    <row r="107" spans="1:49" x14ac:dyDescent="0.3">
      <c r="A107" s="1" t="s">
        <v>23</v>
      </c>
      <c r="B107" s="1" t="s">
        <v>12</v>
      </c>
      <c r="C107" s="1">
        <v>92</v>
      </c>
      <c r="D107" s="1">
        <f t="shared" si="20"/>
        <v>-30</v>
      </c>
      <c r="E107" s="1">
        <v>62</v>
      </c>
      <c r="F107" s="1">
        <f t="shared" si="21"/>
        <v>4</v>
      </c>
      <c r="G107" s="1">
        <v>66</v>
      </c>
      <c r="H107" s="1" t="s">
        <v>12</v>
      </c>
      <c r="I107" s="1" t="s">
        <v>23</v>
      </c>
      <c r="J107" s="7" t="s">
        <v>216</v>
      </c>
      <c r="K107" s="64" t="s">
        <v>267</v>
      </c>
      <c r="L107" s="1" t="s">
        <v>76</v>
      </c>
      <c r="M107" s="64"/>
      <c r="Q107" s="1">
        <v>415</v>
      </c>
      <c r="R107" s="1">
        <f t="shared" si="24"/>
        <v>-287</v>
      </c>
      <c r="S107" s="1">
        <v>702</v>
      </c>
      <c r="T107" s="1" t="s">
        <v>12</v>
      </c>
      <c r="X107" s="1">
        <v>1167</v>
      </c>
      <c r="Y107" s="1">
        <f t="shared" si="27"/>
        <v>304</v>
      </c>
      <c r="Z107" s="1">
        <v>863</v>
      </c>
      <c r="AA107" s="1" t="s">
        <v>12</v>
      </c>
      <c r="AE107" s="1">
        <v>310</v>
      </c>
      <c r="AF107" s="1">
        <f t="shared" si="30"/>
        <v>15</v>
      </c>
      <c r="AG107" s="1">
        <v>295</v>
      </c>
      <c r="AQ107" s="12"/>
      <c r="AR107" s="14" t="s">
        <v>12</v>
      </c>
      <c r="AS107" s="13">
        <v>300000000</v>
      </c>
      <c r="AT107" s="14">
        <f t="shared" si="33"/>
        <v>-500000000</v>
      </c>
      <c r="AU107" s="13">
        <v>800000000</v>
      </c>
      <c r="AV107" s="14" t="s">
        <v>12</v>
      </c>
      <c r="AW107" s="13"/>
    </row>
    <row r="108" spans="1:49" x14ac:dyDescent="0.3">
      <c r="A108" s="1" t="s">
        <v>23</v>
      </c>
      <c r="B108" s="1" t="s">
        <v>12</v>
      </c>
      <c r="C108" s="1">
        <v>93</v>
      </c>
      <c r="E108" s="1" t="s">
        <v>23</v>
      </c>
      <c r="G108" s="1" t="s">
        <v>23</v>
      </c>
      <c r="H108" s="1" t="s">
        <v>12</v>
      </c>
      <c r="I108" s="1" t="s">
        <v>23</v>
      </c>
      <c r="J108" s="7" t="s">
        <v>217</v>
      </c>
      <c r="K108" s="64" t="s">
        <v>270</v>
      </c>
      <c r="L108" s="1" t="s">
        <v>271</v>
      </c>
      <c r="M108" s="64"/>
      <c r="N108" s="16">
        <v>4300</v>
      </c>
      <c r="Q108" s="1">
        <v>403</v>
      </c>
      <c r="R108" s="1">
        <f t="shared" si="24"/>
        <v>403</v>
      </c>
      <c r="T108" s="1" t="s">
        <v>12</v>
      </c>
      <c r="X108" s="1">
        <v>1342</v>
      </c>
      <c r="Y108" s="1" t="s">
        <v>12</v>
      </c>
      <c r="AA108" s="1" t="s">
        <v>12</v>
      </c>
      <c r="AE108" s="1">
        <v>856</v>
      </c>
      <c r="AQ108" s="12"/>
      <c r="AR108" s="14" t="s">
        <v>12</v>
      </c>
      <c r="AS108" s="13">
        <v>3000000000</v>
      </c>
      <c r="AT108" s="14" t="s">
        <v>12</v>
      </c>
      <c r="AU108" s="13"/>
      <c r="AV108" s="14">
        <f t="shared" si="34"/>
        <v>0</v>
      </c>
      <c r="AW108" s="13"/>
    </row>
    <row r="109" spans="1:49" x14ac:dyDescent="0.3">
      <c r="A109" s="1" t="s">
        <v>23</v>
      </c>
      <c r="B109" s="1" t="s">
        <v>12</v>
      </c>
      <c r="C109" s="1">
        <v>99</v>
      </c>
      <c r="E109" s="1" t="s">
        <v>23</v>
      </c>
      <c r="G109" s="1" t="s">
        <v>23</v>
      </c>
      <c r="H109" s="1" t="s">
        <v>12</v>
      </c>
      <c r="I109" s="1" t="s">
        <v>23</v>
      </c>
      <c r="J109" s="7" t="s">
        <v>218</v>
      </c>
      <c r="K109" s="64" t="s">
        <v>269</v>
      </c>
      <c r="L109" s="1" t="s">
        <v>100</v>
      </c>
      <c r="M109" s="64"/>
      <c r="N109" s="16">
        <v>5000</v>
      </c>
      <c r="Q109" s="1">
        <v>388</v>
      </c>
      <c r="R109" s="1">
        <f t="shared" si="24"/>
        <v>388</v>
      </c>
      <c r="T109" s="1" t="s">
        <v>12</v>
      </c>
      <c r="X109" s="1">
        <v>462</v>
      </c>
      <c r="Y109" s="1" t="s">
        <v>12</v>
      </c>
      <c r="AA109" s="1" t="s">
        <v>12</v>
      </c>
      <c r="AE109" s="1">
        <v>3464</v>
      </c>
      <c r="AQ109" s="12"/>
      <c r="AR109" s="14" t="s">
        <v>12</v>
      </c>
      <c r="AS109" s="13">
        <v>89600000000</v>
      </c>
      <c r="AT109" s="14" t="s">
        <v>12</v>
      </c>
      <c r="AU109" s="13"/>
      <c r="AV109" s="14">
        <f t="shared" si="34"/>
        <v>0</v>
      </c>
      <c r="AW109" s="13"/>
    </row>
    <row r="110" spans="1:49" x14ac:dyDescent="0.3">
      <c r="A110" s="1" t="s">
        <v>23</v>
      </c>
      <c r="B110" s="1" t="s">
        <v>12</v>
      </c>
      <c r="C110" s="1" t="s">
        <v>23</v>
      </c>
      <c r="E110" s="1" t="s">
        <v>23</v>
      </c>
      <c r="G110" s="1">
        <v>7</v>
      </c>
      <c r="H110" s="1">
        <f t="shared" si="22"/>
        <v>0</v>
      </c>
      <c r="I110" s="1">
        <v>7</v>
      </c>
      <c r="J110" s="7" t="s">
        <v>223</v>
      </c>
      <c r="K110" s="64" t="s">
        <v>268</v>
      </c>
      <c r="L110" s="1" t="s">
        <v>96</v>
      </c>
      <c r="M110" s="64"/>
      <c r="N110" s="16">
        <v>23100</v>
      </c>
      <c r="S110" s="1">
        <v>4349</v>
      </c>
      <c r="T110" s="1">
        <f t="shared" si="25"/>
        <v>0</v>
      </c>
      <c r="U110" s="1">
        <v>4349</v>
      </c>
      <c r="Z110" s="1">
        <v>8554</v>
      </c>
      <c r="AA110" s="1">
        <f t="shared" si="28"/>
        <v>0</v>
      </c>
      <c r="AB110" s="1">
        <v>8554</v>
      </c>
      <c r="AG110" s="1">
        <v>2261</v>
      </c>
      <c r="AH110" s="1">
        <f t="shared" si="31"/>
        <v>0</v>
      </c>
      <c r="AI110" s="1">
        <v>2261</v>
      </c>
      <c r="AN110" s="1">
        <v>8622</v>
      </c>
      <c r="AO110" s="1">
        <f t="shared" si="36"/>
        <v>0</v>
      </c>
      <c r="AP110" s="1">
        <v>8622</v>
      </c>
      <c r="AQ110" s="12"/>
      <c r="AR110" s="14">
        <f t="shared" si="32"/>
        <v>0</v>
      </c>
      <c r="AS110" s="13"/>
      <c r="AT110" s="14">
        <f t="shared" si="33"/>
        <v>-19600000000</v>
      </c>
      <c r="AU110" s="13">
        <v>19600000000</v>
      </c>
      <c r="AV110" s="14">
        <f t="shared" si="34"/>
        <v>5900000000</v>
      </c>
      <c r="AW110" s="13">
        <v>13700000000</v>
      </c>
    </row>
    <row r="111" spans="1:49" x14ac:dyDescent="0.3">
      <c r="A111" s="1" t="s">
        <v>23</v>
      </c>
      <c r="B111" s="1" t="s">
        <v>12</v>
      </c>
      <c r="C111" s="1" t="s">
        <v>23</v>
      </c>
      <c r="E111" s="1" t="s">
        <v>23</v>
      </c>
      <c r="G111" s="1">
        <v>13</v>
      </c>
      <c r="H111" s="1">
        <f t="shared" si="22"/>
        <v>0</v>
      </c>
      <c r="I111" s="1">
        <v>13</v>
      </c>
      <c r="J111" s="7" t="s">
        <v>224</v>
      </c>
      <c r="K111" s="64" t="s">
        <v>267</v>
      </c>
      <c r="M111" t="s">
        <v>501</v>
      </c>
      <c r="S111" s="1">
        <v>2364</v>
      </c>
      <c r="T111" s="1">
        <f t="shared" si="25"/>
        <v>58</v>
      </c>
      <c r="U111" s="1">
        <v>2306</v>
      </c>
      <c r="Z111" s="1">
        <v>3656</v>
      </c>
      <c r="AA111" s="1">
        <f t="shared" si="28"/>
        <v>-59</v>
      </c>
      <c r="AB111" s="1">
        <v>3715</v>
      </c>
      <c r="AG111" s="1">
        <v>813</v>
      </c>
      <c r="AH111" s="1">
        <f t="shared" si="31"/>
        <v>359</v>
      </c>
      <c r="AI111" s="1">
        <v>454</v>
      </c>
      <c r="AQ111" s="12"/>
      <c r="AR111" s="14">
        <f t="shared" si="32"/>
        <v>0</v>
      </c>
      <c r="AS111" s="13"/>
      <c r="AT111" s="14">
        <f t="shared" si="33"/>
        <v>-2200000000</v>
      </c>
      <c r="AU111" s="13">
        <v>2200000000</v>
      </c>
      <c r="AV111" s="14">
        <f t="shared" si="34"/>
        <v>600000000</v>
      </c>
      <c r="AW111" s="13">
        <v>1600000000</v>
      </c>
    </row>
    <row r="112" spans="1:49" x14ac:dyDescent="0.3">
      <c r="A112" s="1" t="s">
        <v>23</v>
      </c>
      <c r="B112" s="1" t="s">
        <v>12</v>
      </c>
      <c r="C112" s="1" t="s">
        <v>23</v>
      </c>
      <c r="E112" s="1" t="s">
        <v>23</v>
      </c>
      <c r="G112" s="1">
        <v>27</v>
      </c>
      <c r="H112" s="1" t="s">
        <v>12</v>
      </c>
      <c r="I112" s="1" t="s">
        <v>23</v>
      </c>
      <c r="J112" s="7" t="s">
        <v>227</v>
      </c>
      <c r="K112" s="64"/>
      <c r="M112" s="64"/>
      <c r="S112" s="1">
        <v>1201</v>
      </c>
      <c r="T112" s="1" t="s">
        <v>12</v>
      </c>
      <c r="Z112" s="1">
        <v>2106</v>
      </c>
      <c r="AA112" s="1" t="s">
        <v>12</v>
      </c>
      <c r="AG112" s="1">
        <v>135</v>
      </c>
      <c r="AQ112" s="12"/>
      <c r="AR112" s="14">
        <f t="shared" si="32"/>
        <v>0</v>
      </c>
      <c r="AS112" s="13"/>
      <c r="AT112" s="14">
        <f t="shared" si="33"/>
        <v>-2100000000</v>
      </c>
      <c r="AU112" s="13">
        <v>2100000000</v>
      </c>
      <c r="AV112" s="14" t="s">
        <v>12</v>
      </c>
      <c r="AW112" s="13"/>
    </row>
    <row r="113" spans="1:49" x14ac:dyDescent="0.3">
      <c r="A113" s="1" t="s">
        <v>23</v>
      </c>
      <c r="B113" s="1" t="s">
        <v>12</v>
      </c>
      <c r="C113" s="1" t="s">
        <v>23</v>
      </c>
      <c r="E113" s="1" t="s">
        <v>23</v>
      </c>
      <c r="G113" s="1">
        <v>28</v>
      </c>
      <c r="H113" s="1">
        <f t="shared" si="22"/>
        <v>6</v>
      </c>
      <c r="I113" s="1">
        <v>34</v>
      </c>
      <c r="J113" s="7" t="s">
        <v>228</v>
      </c>
      <c r="K113" s="64" t="s">
        <v>177</v>
      </c>
      <c r="L113" s="1" t="s">
        <v>178</v>
      </c>
      <c r="M113" s="64"/>
      <c r="N113" s="16">
        <v>26461</v>
      </c>
      <c r="S113" s="1">
        <v>1114</v>
      </c>
      <c r="T113" s="1">
        <f t="shared" si="25"/>
        <v>93</v>
      </c>
      <c r="U113" s="1">
        <v>1021</v>
      </c>
      <c r="Z113" s="1">
        <v>2681</v>
      </c>
      <c r="AA113" s="1">
        <f t="shared" si="28"/>
        <v>-507</v>
      </c>
      <c r="AB113" s="1">
        <v>3188</v>
      </c>
      <c r="AG113" s="1">
        <v>920</v>
      </c>
      <c r="AH113" s="1">
        <f t="shared" si="31"/>
        <v>-598</v>
      </c>
      <c r="AI113" s="1">
        <v>1518</v>
      </c>
      <c r="AN113" s="1">
        <v>200</v>
      </c>
      <c r="AQ113" s="12"/>
      <c r="AR113" s="14">
        <f t="shared" si="32"/>
        <v>0</v>
      </c>
      <c r="AS113" s="13"/>
      <c r="AT113" s="14">
        <f t="shared" si="33"/>
        <v>-11400000000</v>
      </c>
      <c r="AU113" s="13">
        <v>11400000000</v>
      </c>
      <c r="AV113" s="14">
        <f t="shared" si="34"/>
        <v>0</v>
      </c>
      <c r="AW113" s="13">
        <v>11400000000</v>
      </c>
    </row>
    <row r="114" spans="1:49" x14ac:dyDescent="0.3">
      <c r="A114" s="1" t="s">
        <v>23</v>
      </c>
      <c r="B114" s="1" t="s">
        <v>12</v>
      </c>
      <c r="C114" s="1" t="s">
        <v>23</v>
      </c>
      <c r="E114" s="1" t="s">
        <v>23</v>
      </c>
      <c r="G114" s="1">
        <v>30</v>
      </c>
      <c r="H114" s="1">
        <f t="shared" si="22"/>
        <v>-2</v>
      </c>
      <c r="I114" s="1">
        <v>28</v>
      </c>
      <c r="J114" s="7" t="s">
        <v>229</v>
      </c>
      <c r="K114" t="s">
        <v>266</v>
      </c>
      <c r="L114" s="1" t="s">
        <v>76</v>
      </c>
      <c r="N114" s="16">
        <v>23000</v>
      </c>
      <c r="S114" s="1">
        <v>1102</v>
      </c>
      <c r="T114" s="1" t="s">
        <v>12</v>
      </c>
      <c r="Z114" s="1">
        <v>2130</v>
      </c>
      <c r="AA114" s="1" t="s">
        <v>12</v>
      </c>
      <c r="AG114" s="1">
        <v>1100</v>
      </c>
      <c r="AQ114" s="12"/>
      <c r="AR114" s="14">
        <f t="shared" si="32"/>
        <v>0</v>
      </c>
      <c r="AS114" s="13"/>
      <c r="AT114" s="14">
        <f t="shared" si="33"/>
        <v>0</v>
      </c>
      <c r="AU114" s="13"/>
      <c r="AV114" s="14">
        <f t="shared" si="34"/>
        <v>0</v>
      </c>
      <c r="AW114" s="13"/>
    </row>
    <row r="115" spans="1:49" x14ac:dyDescent="0.3">
      <c r="A115" s="1" t="s">
        <v>23</v>
      </c>
      <c r="B115" s="1" t="s">
        <v>12</v>
      </c>
      <c r="C115" s="1" t="s">
        <v>23</v>
      </c>
      <c r="E115" s="1" t="s">
        <v>23</v>
      </c>
      <c r="G115" s="1">
        <v>42</v>
      </c>
      <c r="H115" s="1">
        <f t="shared" si="22"/>
        <v>5</v>
      </c>
      <c r="I115" s="1">
        <v>47</v>
      </c>
      <c r="J115" s="7" t="s">
        <v>231</v>
      </c>
      <c r="K115" t="s">
        <v>133</v>
      </c>
      <c r="L115" s="1" t="s">
        <v>76</v>
      </c>
      <c r="N115" s="16">
        <v>14500</v>
      </c>
      <c r="S115" s="1">
        <v>881</v>
      </c>
      <c r="T115" s="1">
        <f t="shared" si="25"/>
        <v>116</v>
      </c>
      <c r="U115" s="1">
        <v>765</v>
      </c>
      <c r="Z115" s="1">
        <v>2654</v>
      </c>
      <c r="AA115" s="1">
        <f t="shared" si="28"/>
        <v>392</v>
      </c>
      <c r="AB115" s="1">
        <v>2262</v>
      </c>
      <c r="AG115" s="1">
        <v>860</v>
      </c>
      <c r="AH115" s="1">
        <f t="shared" si="31"/>
        <v>99</v>
      </c>
      <c r="AI115" s="1">
        <v>761</v>
      </c>
      <c r="AQ115" s="12"/>
      <c r="AR115" s="14">
        <f t="shared" si="32"/>
        <v>0</v>
      </c>
      <c r="AS115" s="13"/>
      <c r="AT115" s="14">
        <f t="shared" si="33"/>
        <v>-7800000000</v>
      </c>
      <c r="AU115" s="13">
        <v>7800000000</v>
      </c>
      <c r="AV115" s="14">
        <f t="shared" si="34"/>
        <v>0</v>
      </c>
      <c r="AW115" s="13">
        <v>7800000000</v>
      </c>
    </row>
    <row r="116" spans="1:49" x14ac:dyDescent="0.3">
      <c r="A116" s="1" t="s">
        <v>23</v>
      </c>
      <c r="B116" s="1" t="s">
        <v>12</v>
      </c>
      <c r="C116" s="1" t="s">
        <v>23</v>
      </c>
      <c r="E116" s="1" t="s">
        <v>23</v>
      </c>
      <c r="G116" s="1">
        <v>51</v>
      </c>
      <c r="H116" s="1">
        <f t="shared" si="22"/>
        <v>27</v>
      </c>
      <c r="I116" s="1">
        <v>78</v>
      </c>
      <c r="J116" s="7" t="s">
        <v>232</v>
      </c>
      <c r="K116" t="s">
        <v>112</v>
      </c>
      <c r="L116" s="1" t="s">
        <v>75</v>
      </c>
      <c r="N116" s="16">
        <v>30000</v>
      </c>
      <c r="S116" s="1">
        <v>789</v>
      </c>
      <c r="T116" s="1">
        <f t="shared" si="25"/>
        <v>208</v>
      </c>
      <c r="U116" s="1">
        <v>581</v>
      </c>
      <c r="Z116" s="1">
        <v>1586</v>
      </c>
      <c r="AA116" s="1">
        <f t="shared" si="28"/>
        <v>151</v>
      </c>
      <c r="AB116" s="1">
        <v>1435</v>
      </c>
      <c r="AG116" s="1">
        <v>3475</v>
      </c>
      <c r="AH116" s="1">
        <f t="shared" si="31"/>
        <v>122</v>
      </c>
      <c r="AI116" s="1">
        <v>3353</v>
      </c>
      <c r="AQ116" s="12"/>
      <c r="AR116" s="14">
        <f t="shared" si="32"/>
        <v>0</v>
      </c>
      <c r="AS116" s="13"/>
      <c r="AT116" s="14">
        <f t="shared" si="33"/>
        <v>-27700000000</v>
      </c>
      <c r="AU116" s="13">
        <v>27700000000</v>
      </c>
      <c r="AV116" s="14">
        <f t="shared" si="34"/>
        <v>1000000000</v>
      </c>
      <c r="AW116" s="13">
        <v>26700000000</v>
      </c>
    </row>
    <row r="117" spans="1:49" x14ac:dyDescent="0.3">
      <c r="A117" s="1" t="s">
        <v>23</v>
      </c>
      <c r="B117" s="1" t="s">
        <v>12</v>
      </c>
      <c r="C117" s="1" t="s">
        <v>23</v>
      </c>
      <c r="E117" s="1" t="s">
        <v>23</v>
      </c>
      <c r="G117" s="1">
        <v>60</v>
      </c>
      <c r="H117" s="1">
        <f t="shared" si="22"/>
        <v>9</v>
      </c>
      <c r="I117" s="1">
        <v>69</v>
      </c>
      <c r="J117" s="7" t="s">
        <v>233</v>
      </c>
      <c r="M117" t="s">
        <v>12</v>
      </c>
      <c r="S117" s="1">
        <v>749</v>
      </c>
      <c r="T117" s="1">
        <f t="shared" si="25"/>
        <v>96</v>
      </c>
      <c r="U117" s="1">
        <v>653</v>
      </c>
      <c r="Z117" s="1">
        <v>1996</v>
      </c>
      <c r="AA117" s="1">
        <f t="shared" si="28"/>
        <v>233</v>
      </c>
      <c r="AB117" s="1">
        <v>1763</v>
      </c>
      <c r="AG117" s="1">
        <v>932</v>
      </c>
      <c r="AH117" s="1">
        <f t="shared" si="31"/>
        <v>302</v>
      </c>
      <c r="AI117" s="1">
        <v>630</v>
      </c>
      <c r="AQ117" s="12"/>
      <c r="AR117" s="14">
        <f t="shared" si="32"/>
        <v>0</v>
      </c>
      <c r="AS117" s="13"/>
      <c r="AT117" s="14">
        <f t="shared" si="33"/>
        <v>-1500000000</v>
      </c>
      <c r="AU117" s="13">
        <v>1500000000</v>
      </c>
      <c r="AV117" s="14">
        <f t="shared" si="34"/>
        <v>800000000</v>
      </c>
      <c r="AW117" s="13">
        <v>700000000</v>
      </c>
    </row>
    <row r="118" spans="1:49" x14ac:dyDescent="0.3">
      <c r="A118" s="1" t="s">
        <v>23</v>
      </c>
      <c r="B118" s="1" t="s">
        <v>12</v>
      </c>
      <c r="C118" s="1" t="s">
        <v>23</v>
      </c>
      <c r="E118" s="1" t="s">
        <v>23</v>
      </c>
      <c r="G118" s="1">
        <v>65</v>
      </c>
      <c r="H118" s="1">
        <f t="shared" si="22"/>
        <v>-11</v>
      </c>
      <c r="I118" s="1">
        <v>54</v>
      </c>
      <c r="J118" s="7" t="s">
        <v>234</v>
      </c>
      <c r="K118" t="s">
        <v>124</v>
      </c>
      <c r="L118" s="1" t="s">
        <v>83</v>
      </c>
      <c r="N118" s="16">
        <v>1600</v>
      </c>
      <c r="S118" s="1">
        <v>714</v>
      </c>
      <c r="T118" s="1">
        <f t="shared" si="25"/>
        <v>0</v>
      </c>
      <c r="U118" s="1">
        <v>714</v>
      </c>
      <c r="Z118" s="1">
        <v>863</v>
      </c>
      <c r="AA118" s="1">
        <f t="shared" si="28"/>
        <v>43</v>
      </c>
      <c r="AB118" s="1">
        <v>820</v>
      </c>
      <c r="AG118" s="1">
        <v>295</v>
      </c>
      <c r="AH118" s="1">
        <f t="shared" si="31"/>
        <v>245</v>
      </c>
      <c r="AI118" s="1">
        <v>50</v>
      </c>
      <c r="AQ118" s="12"/>
      <c r="AR118" s="14">
        <f t="shared" si="32"/>
        <v>0</v>
      </c>
      <c r="AS118" s="13"/>
      <c r="AT118" s="14">
        <f t="shared" si="33"/>
        <v>0</v>
      </c>
      <c r="AU118" s="13"/>
      <c r="AV118" s="14">
        <f t="shared" si="34"/>
        <v>0</v>
      </c>
      <c r="AW118" s="13"/>
    </row>
    <row r="119" spans="1:49" x14ac:dyDescent="0.3">
      <c r="A119" s="1" t="s">
        <v>23</v>
      </c>
      <c r="B119" s="1" t="s">
        <v>12</v>
      </c>
      <c r="C119" s="1" t="s">
        <v>23</v>
      </c>
      <c r="E119" s="1" t="s">
        <v>23</v>
      </c>
      <c r="G119" s="1">
        <v>71</v>
      </c>
      <c r="H119" s="1">
        <f t="shared" si="22"/>
        <v>-9</v>
      </c>
      <c r="I119" s="1">
        <v>62</v>
      </c>
      <c r="J119" s="7" t="s">
        <v>235</v>
      </c>
      <c r="K119" t="s">
        <v>158</v>
      </c>
      <c r="L119" s="1" t="s">
        <v>99</v>
      </c>
      <c r="N119" s="16">
        <v>1000</v>
      </c>
      <c r="S119" s="1">
        <v>677</v>
      </c>
      <c r="T119" s="1">
        <f t="shared" si="25"/>
        <v>5</v>
      </c>
      <c r="U119" s="1">
        <v>672</v>
      </c>
      <c r="Z119" s="1">
        <v>890</v>
      </c>
      <c r="AA119" s="1">
        <f t="shared" si="28"/>
        <v>0</v>
      </c>
      <c r="AB119" s="1">
        <v>890</v>
      </c>
      <c r="AG119" s="1">
        <v>100</v>
      </c>
      <c r="AH119" s="1">
        <f t="shared" si="31"/>
        <v>0</v>
      </c>
      <c r="AI119" s="1">
        <v>100</v>
      </c>
      <c r="AQ119" s="12"/>
      <c r="AR119" s="14">
        <f t="shared" si="32"/>
        <v>0</v>
      </c>
      <c r="AS119" s="13"/>
      <c r="AT119" s="14">
        <f t="shared" si="33"/>
        <v>0</v>
      </c>
      <c r="AU119" s="13"/>
      <c r="AV119" s="14">
        <f t="shared" si="34"/>
        <v>0</v>
      </c>
      <c r="AW119" s="13"/>
    </row>
    <row r="120" spans="1:49" x14ac:dyDescent="0.3">
      <c r="A120" s="1" t="s">
        <v>23</v>
      </c>
      <c r="B120" s="1" t="s">
        <v>12</v>
      </c>
      <c r="C120" s="1" t="s">
        <v>23</v>
      </c>
      <c r="E120" s="1" t="s">
        <v>23</v>
      </c>
      <c r="G120" s="1">
        <v>73</v>
      </c>
      <c r="H120" s="1">
        <f t="shared" si="22"/>
        <v>7</v>
      </c>
      <c r="I120" s="1">
        <v>80</v>
      </c>
      <c r="J120" s="7" t="s">
        <v>236</v>
      </c>
      <c r="K120" t="s">
        <v>267</v>
      </c>
      <c r="L120" s="1" t="s">
        <v>76</v>
      </c>
      <c r="N120" s="16">
        <v>54000</v>
      </c>
      <c r="S120" s="1">
        <v>649</v>
      </c>
      <c r="T120" s="1">
        <f t="shared" si="25"/>
        <v>78</v>
      </c>
      <c r="U120" s="1">
        <v>571</v>
      </c>
      <c r="Z120" s="1">
        <v>355</v>
      </c>
      <c r="AA120" s="1">
        <f t="shared" si="28"/>
        <v>0</v>
      </c>
      <c r="AB120" s="1">
        <v>355</v>
      </c>
      <c r="AG120" s="1">
        <v>55</v>
      </c>
      <c r="AH120" s="1">
        <f t="shared" si="31"/>
        <v>-8</v>
      </c>
      <c r="AI120" s="1">
        <v>63</v>
      </c>
      <c r="AQ120" s="12"/>
      <c r="AR120" s="14">
        <f t="shared" si="32"/>
        <v>0</v>
      </c>
      <c r="AS120" s="13"/>
      <c r="AT120" s="14">
        <f t="shared" si="33"/>
        <v>-22900000000</v>
      </c>
      <c r="AU120" s="13">
        <v>22900000000</v>
      </c>
      <c r="AV120" s="14">
        <f t="shared" si="34"/>
        <v>900000000</v>
      </c>
      <c r="AW120" s="13">
        <v>22000000000</v>
      </c>
    </row>
    <row r="121" spans="1:49" x14ac:dyDescent="0.3">
      <c r="A121" s="1" t="s">
        <v>23</v>
      </c>
      <c r="B121" s="1" t="s">
        <v>12</v>
      </c>
      <c r="C121" s="1" t="s">
        <v>23</v>
      </c>
      <c r="E121" s="1" t="s">
        <v>23</v>
      </c>
      <c r="G121" s="1">
        <v>78</v>
      </c>
      <c r="H121" s="1">
        <f t="shared" si="22"/>
        <v>7</v>
      </c>
      <c r="I121" s="1">
        <v>85</v>
      </c>
      <c r="J121" s="7" t="s">
        <v>237</v>
      </c>
      <c r="K121" t="s">
        <v>139</v>
      </c>
      <c r="L121" s="1" t="s">
        <v>76</v>
      </c>
      <c r="N121" s="16">
        <v>750</v>
      </c>
      <c r="S121" s="1">
        <v>614</v>
      </c>
      <c r="T121" s="1">
        <f t="shared" si="25"/>
        <v>85</v>
      </c>
      <c r="U121" s="1">
        <v>529</v>
      </c>
      <c r="Z121" s="1">
        <v>3387</v>
      </c>
      <c r="AA121" s="1">
        <f t="shared" si="28"/>
        <v>2846</v>
      </c>
      <c r="AB121" s="1">
        <v>541</v>
      </c>
      <c r="AG121" s="1">
        <v>285</v>
      </c>
      <c r="AH121" s="1">
        <f t="shared" si="31"/>
        <v>216</v>
      </c>
      <c r="AI121" s="1">
        <v>69</v>
      </c>
      <c r="AQ121" s="12"/>
      <c r="AR121" s="14">
        <f t="shared" si="32"/>
        <v>0</v>
      </c>
      <c r="AS121" s="13"/>
      <c r="AT121" s="14">
        <f t="shared" si="33"/>
        <v>0</v>
      </c>
      <c r="AU121" s="13"/>
      <c r="AV121" s="14">
        <f t="shared" si="34"/>
        <v>0</v>
      </c>
      <c r="AW121" s="13"/>
    </row>
    <row r="122" spans="1:49" x14ac:dyDescent="0.3">
      <c r="A122" s="1" t="s">
        <v>23</v>
      </c>
      <c r="B122" s="1" t="s">
        <v>12</v>
      </c>
      <c r="C122" s="1" t="s">
        <v>23</v>
      </c>
      <c r="E122" s="1" t="s">
        <v>23</v>
      </c>
      <c r="G122" s="1">
        <v>79</v>
      </c>
      <c r="H122" s="1">
        <f t="shared" si="22"/>
        <v>0</v>
      </c>
      <c r="I122" s="1">
        <v>79</v>
      </c>
      <c r="J122" s="7" t="s">
        <v>238</v>
      </c>
      <c r="K122" t="s">
        <v>264</v>
      </c>
      <c r="L122" s="1" t="s">
        <v>409</v>
      </c>
      <c r="N122" s="16">
        <v>2331</v>
      </c>
      <c r="S122" s="1">
        <v>613</v>
      </c>
      <c r="T122" s="1">
        <f t="shared" si="25"/>
        <v>38</v>
      </c>
      <c r="U122" s="1">
        <v>575</v>
      </c>
      <c r="Z122" s="1">
        <v>256</v>
      </c>
      <c r="AA122" s="1">
        <f t="shared" si="28"/>
        <v>3</v>
      </c>
      <c r="AB122" s="1">
        <v>253</v>
      </c>
      <c r="AG122" s="1">
        <v>163</v>
      </c>
      <c r="AH122" s="1">
        <f t="shared" si="31"/>
        <v>-37</v>
      </c>
      <c r="AI122" s="1">
        <v>200</v>
      </c>
      <c r="AQ122" s="12"/>
      <c r="AR122" s="14">
        <f t="shared" si="32"/>
        <v>0</v>
      </c>
      <c r="AS122" s="13"/>
      <c r="AT122" s="14">
        <f t="shared" si="33"/>
        <v>0</v>
      </c>
      <c r="AU122" s="13"/>
      <c r="AV122" s="14">
        <f t="shared" si="34"/>
        <v>0</v>
      </c>
      <c r="AW122" s="13"/>
    </row>
    <row r="123" spans="1:49" x14ac:dyDescent="0.3">
      <c r="A123" s="1" t="s">
        <v>23</v>
      </c>
      <c r="B123" s="1" t="s">
        <v>12</v>
      </c>
      <c r="C123" s="1" t="s">
        <v>23</v>
      </c>
      <c r="E123" s="1" t="s">
        <v>23</v>
      </c>
      <c r="G123" s="1">
        <v>93</v>
      </c>
      <c r="H123" s="1">
        <f t="shared" si="22"/>
        <v>5</v>
      </c>
      <c r="I123" s="1">
        <v>98</v>
      </c>
      <c r="J123" s="7" t="s">
        <v>239</v>
      </c>
      <c r="K123" t="s">
        <v>267</v>
      </c>
      <c r="L123" s="1" t="s">
        <v>76</v>
      </c>
      <c r="N123" s="16">
        <v>715</v>
      </c>
      <c r="S123" s="1">
        <v>479</v>
      </c>
      <c r="T123" s="1">
        <f t="shared" si="25"/>
        <v>46</v>
      </c>
      <c r="U123" s="1">
        <v>433</v>
      </c>
      <c r="Z123" s="1">
        <v>424</v>
      </c>
      <c r="AA123" s="1">
        <f t="shared" si="28"/>
        <v>-129</v>
      </c>
      <c r="AB123" s="1">
        <v>553</v>
      </c>
      <c r="AG123" s="1">
        <v>45</v>
      </c>
      <c r="AH123" s="1">
        <f t="shared" si="31"/>
        <v>-135</v>
      </c>
      <c r="AI123" s="1">
        <v>180</v>
      </c>
      <c r="AQ123" s="12"/>
      <c r="AR123" s="14">
        <f t="shared" si="32"/>
        <v>0</v>
      </c>
      <c r="AS123" s="13"/>
      <c r="AT123" s="14">
        <f t="shared" si="33"/>
        <v>-200000000</v>
      </c>
      <c r="AU123" s="13">
        <v>200000000</v>
      </c>
      <c r="AV123" s="14">
        <f t="shared" si="34"/>
        <v>0</v>
      </c>
      <c r="AW123" s="13">
        <v>200000000</v>
      </c>
    </row>
    <row r="124" spans="1:49" x14ac:dyDescent="0.3">
      <c r="A124" s="1" t="s">
        <v>23</v>
      </c>
      <c r="B124" s="1" t="s">
        <v>12</v>
      </c>
      <c r="C124" s="1" t="s">
        <v>23</v>
      </c>
      <c r="E124" s="1" t="s">
        <v>23</v>
      </c>
      <c r="G124" s="1" t="s">
        <v>23</v>
      </c>
      <c r="I124" s="1">
        <v>12</v>
      </c>
      <c r="J124" s="7" t="s">
        <v>245</v>
      </c>
      <c r="K124" t="s">
        <v>263</v>
      </c>
      <c r="L124" s="1" t="s">
        <v>90</v>
      </c>
      <c r="N124" s="16">
        <v>26000</v>
      </c>
      <c r="S124" s="1">
        <v>2331</v>
      </c>
      <c r="T124" s="1" t="s">
        <v>12</v>
      </c>
      <c r="Z124" s="1">
        <v>7329</v>
      </c>
      <c r="AA124" s="1" t="s">
        <v>255</v>
      </c>
      <c r="AG124" s="1">
        <v>86</v>
      </c>
      <c r="AP124" s="1">
        <v>538</v>
      </c>
      <c r="AQ124" s="12"/>
      <c r="AR124" s="14">
        <f t="shared" si="32"/>
        <v>0</v>
      </c>
      <c r="AS124" s="13"/>
      <c r="AT124" s="14">
        <f t="shared" si="33"/>
        <v>0</v>
      </c>
      <c r="AU124" s="13"/>
      <c r="AV124" s="14">
        <f t="shared" si="34"/>
        <v>-6400000000</v>
      </c>
      <c r="AW124" s="13">
        <v>6400000000</v>
      </c>
    </row>
    <row r="125" spans="1:49" x14ac:dyDescent="0.3">
      <c r="A125" s="1" t="s">
        <v>23</v>
      </c>
      <c r="B125" s="1" t="s">
        <v>12</v>
      </c>
      <c r="C125" s="1" t="s">
        <v>23</v>
      </c>
      <c r="E125" s="1" t="s">
        <v>23</v>
      </c>
      <c r="G125" s="1" t="s">
        <v>23</v>
      </c>
      <c r="I125" s="1">
        <v>24</v>
      </c>
      <c r="J125" s="7" t="s">
        <v>246</v>
      </c>
      <c r="K125" t="s">
        <v>61</v>
      </c>
      <c r="L125" s="1" t="s">
        <v>96</v>
      </c>
      <c r="N125" s="16">
        <v>655</v>
      </c>
      <c r="U125" s="1">
        <v>1200</v>
      </c>
      <c r="AB125" s="1">
        <v>2500</v>
      </c>
      <c r="AQ125" s="12"/>
      <c r="AR125" s="14">
        <f t="shared" si="32"/>
        <v>0</v>
      </c>
      <c r="AS125" s="13"/>
      <c r="AT125" s="14">
        <f t="shared" si="33"/>
        <v>0</v>
      </c>
      <c r="AU125" s="13"/>
      <c r="AV125" s="14">
        <f t="shared" si="34"/>
        <v>-6100000000</v>
      </c>
      <c r="AW125" s="13">
        <v>6100000000</v>
      </c>
    </row>
    <row r="126" spans="1:49" x14ac:dyDescent="0.3">
      <c r="A126" s="1" t="s">
        <v>23</v>
      </c>
      <c r="B126" s="1" t="s">
        <v>12</v>
      </c>
      <c r="C126" s="1" t="s">
        <v>23</v>
      </c>
      <c r="E126" s="1" t="s">
        <v>23</v>
      </c>
      <c r="G126" s="1" t="s">
        <v>23</v>
      </c>
      <c r="I126" s="1">
        <v>28</v>
      </c>
      <c r="J126" s="7" t="s">
        <v>247</v>
      </c>
      <c r="N126" s="16">
        <v>320000</v>
      </c>
      <c r="U126" s="1">
        <v>1102</v>
      </c>
      <c r="AB126" s="1">
        <v>2130</v>
      </c>
      <c r="AG126" s="1">
        <v>1100</v>
      </c>
      <c r="AQ126" s="12"/>
      <c r="AR126" s="14">
        <f t="shared" si="32"/>
        <v>0</v>
      </c>
      <c r="AS126" s="13"/>
      <c r="AT126" s="14">
        <f t="shared" si="33"/>
        <v>0</v>
      </c>
      <c r="AU126" s="13"/>
      <c r="AV126" s="14">
        <f t="shared" si="34"/>
        <v>0</v>
      </c>
      <c r="AW126" s="13"/>
    </row>
    <row r="127" spans="1:49" x14ac:dyDescent="0.3">
      <c r="A127" s="1" t="s">
        <v>23</v>
      </c>
      <c r="B127" s="1" t="s">
        <v>12</v>
      </c>
      <c r="C127" s="1" t="s">
        <v>23</v>
      </c>
      <c r="E127" s="1" t="s">
        <v>23</v>
      </c>
      <c r="G127" s="1" t="s">
        <v>23</v>
      </c>
      <c r="I127" s="1">
        <v>35</v>
      </c>
      <c r="J127" s="7" t="s">
        <v>248</v>
      </c>
      <c r="K127" t="s">
        <v>262</v>
      </c>
      <c r="L127" s="1" t="s">
        <v>91</v>
      </c>
      <c r="M127" t="s">
        <v>12</v>
      </c>
      <c r="U127" s="1">
        <v>1004</v>
      </c>
      <c r="AB127" s="1">
        <v>2575</v>
      </c>
      <c r="AG127" s="1">
        <v>2507</v>
      </c>
      <c r="AQ127" s="12"/>
      <c r="AR127" s="14">
        <f t="shared" si="32"/>
        <v>0</v>
      </c>
      <c r="AS127" s="13"/>
      <c r="AT127" s="14">
        <f t="shared" si="33"/>
        <v>0</v>
      </c>
      <c r="AU127" s="13"/>
      <c r="AV127" s="14">
        <f t="shared" si="34"/>
        <v>0</v>
      </c>
      <c r="AW127" s="13"/>
    </row>
    <row r="128" spans="1:49" x14ac:dyDescent="0.3">
      <c r="A128" s="1" t="s">
        <v>23</v>
      </c>
      <c r="B128" s="1" t="s">
        <v>12</v>
      </c>
      <c r="C128" s="1" t="s">
        <v>23</v>
      </c>
      <c r="E128" s="1" t="s">
        <v>23</v>
      </c>
      <c r="G128" s="1" t="s">
        <v>23</v>
      </c>
      <c r="I128" s="1">
        <v>36</v>
      </c>
      <c r="J128" s="7" t="s">
        <v>249</v>
      </c>
      <c r="K128" t="s">
        <v>125</v>
      </c>
      <c r="L128" s="1" t="s">
        <v>84</v>
      </c>
      <c r="N128" s="16">
        <v>30300</v>
      </c>
      <c r="U128" s="1">
        <v>943</v>
      </c>
      <c r="AB128" s="1">
        <v>1084</v>
      </c>
      <c r="AG128" s="1">
        <v>6</v>
      </c>
      <c r="AQ128" s="12"/>
      <c r="AR128" s="14">
        <f t="shared" si="32"/>
        <v>0</v>
      </c>
      <c r="AS128" s="13"/>
      <c r="AT128" s="14">
        <f t="shared" si="33"/>
        <v>0</v>
      </c>
      <c r="AU128" s="13"/>
      <c r="AV128" s="14">
        <f t="shared" si="34"/>
        <v>-9300000000</v>
      </c>
      <c r="AW128" s="13">
        <v>9300000000</v>
      </c>
    </row>
    <row r="129" spans="1:49" x14ac:dyDescent="0.3">
      <c r="A129" s="1" t="s">
        <v>23</v>
      </c>
      <c r="B129" s="1" t="s">
        <v>12</v>
      </c>
      <c r="C129" s="1" t="s">
        <v>23</v>
      </c>
      <c r="E129" s="1" t="s">
        <v>23</v>
      </c>
      <c r="G129" s="1" t="s">
        <v>23</v>
      </c>
      <c r="I129" s="1">
        <v>56</v>
      </c>
      <c r="J129" s="7" t="s">
        <v>250</v>
      </c>
      <c r="K129" t="s">
        <v>261</v>
      </c>
      <c r="L129" s="1" t="s">
        <v>88</v>
      </c>
      <c r="M129" t="s">
        <v>501</v>
      </c>
      <c r="U129" s="1">
        <v>694</v>
      </c>
      <c r="AB129" s="1">
        <v>1637</v>
      </c>
      <c r="AG129" s="1">
        <v>5</v>
      </c>
      <c r="AQ129" s="12"/>
      <c r="AR129" s="14">
        <f t="shared" si="32"/>
        <v>0</v>
      </c>
      <c r="AS129" s="13"/>
      <c r="AT129" s="14">
        <f t="shared" si="33"/>
        <v>0</v>
      </c>
      <c r="AU129" s="13"/>
      <c r="AV129" s="14">
        <f t="shared" si="34"/>
        <v>-14200000000</v>
      </c>
      <c r="AW129" s="13">
        <v>14200000000</v>
      </c>
    </row>
    <row r="130" spans="1:49" x14ac:dyDescent="0.3">
      <c r="A130" s="1" t="s">
        <v>23</v>
      </c>
      <c r="B130" s="1" t="s">
        <v>12</v>
      </c>
      <c r="C130" s="1" t="s">
        <v>23</v>
      </c>
      <c r="E130" s="1" t="s">
        <v>23</v>
      </c>
      <c r="G130" s="1" t="s">
        <v>23</v>
      </c>
      <c r="I130" s="1">
        <v>92</v>
      </c>
      <c r="J130" s="7" t="s">
        <v>251</v>
      </c>
      <c r="K130" t="s">
        <v>127</v>
      </c>
      <c r="L130" s="1" t="s">
        <v>85</v>
      </c>
      <c r="N130" s="16">
        <v>6500</v>
      </c>
      <c r="U130" s="1">
        <v>460</v>
      </c>
      <c r="AB130" s="1">
        <v>1266</v>
      </c>
      <c r="AG130" s="1">
        <v>894</v>
      </c>
      <c r="AP130" s="1">
        <v>2</v>
      </c>
      <c r="AQ130" s="12"/>
      <c r="AR130" s="14">
        <f t="shared" si="32"/>
        <v>0</v>
      </c>
      <c r="AS130" s="13"/>
      <c r="AT130" s="14">
        <f t="shared" si="33"/>
        <v>0</v>
      </c>
      <c r="AU130" s="13"/>
      <c r="AV130" s="14">
        <f t="shared" si="34"/>
        <v>0</v>
      </c>
      <c r="AW130" s="13"/>
    </row>
    <row r="131" spans="1:49" x14ac:dyDescent="0.3">
      <c r="A131" s="1" t="s">
        <v>23</v>
      </c>
      <c r="B131" s="1" t="s">
        <v>12</v>
      </c>
      <c r="C131" s="1" t="s">
        <v>23</v>
      </c>
      <c r="E131" s="1" t="s">
        <v>23</v>
      </c>
      <c r="G131" s="1" t="s">
        <v>23</v>
      </c>
      <c r="I131" s="1">
        <v>94</v>
      </c>
      <c r="J131" s="7" t="s">
        <v>252</v>
      </c>
      <c r="K131" t="s">
        <v>260</v>
      </c>
      <c r="L131" s="1" t="s">
        <v>202</v>
      </c>
      <c r="N131" s="16">
        <v>3467</v>
      </c>
      <c r="U131" s="1">
        <v>441</v>
      </c>
      <c r="AB131" s="1">
        <v>578</v>
      </c>
      <c r="AG131" s="1">
        <v>172</v>
      </c>
      <c r="AQ131" s="12"/>
      <c r="AR131" s="14">
        <f t="shared" si="32"/>
        <v>0</v>
      </c>
      <c r="AS131" s="13"/>
      <c r="AT131" s="14">
        <f t="shared" si="33"/>
        <v>0</v>
      </c>
      <c r="AU131" s="13"/>
      <c r="AV131" s="14">
        <f t="shared" si="34"/>
        <v>0</v>
      </c>
      <c r="AW131" s="13"/>
    </row>
    <row r="132" spans="1:49" x14ac:dyDescent="0.3">
      <c r="B132" s="1" t="s">
        <v>12</v>
      </c>
      <c r="AQ132" s="12"/>
      <c r="AR132" s="14"/>
      <c r="AS132" s="13"/>
      <c r="AT132" s="13"/>
      <c r="AU132" s="13"/>
      <c r="AV132" s="13"/>
      <c r="AW132" s="13"/>
    </row>
  </sheetData>
  <sheetProtection algorithmName="SHA-512" hashValue="nISJzje1qZCjcD63IdzQiaYImPC68/ZshyY7wC9R63EshHV/cbU+7uOw2APRzZgMHkF80pHFIiUAPYjmPzDnUA==" saltValue="LBLXPoE8j9FxAtfEOOzT4w==" spinCount="100000" sheet="1" objects="1" scenarios="1"/>
  <mergeCells count="7">
    <mergeCell ref="AJ1:AP1"/>
    <mergeCell ref="AQ1:AW1"/>
    <mergeCell ref="A1:I1"/>
    <mergeCell ref="J1:L1"/>
    <mergeCell ref="O1:U1"/>
    <mergeCell ref="V1:AB1"/>
    <mergeCell ref="AC1:AI1"/>
  </mergeCells>
  <conditionalFormatting sqref="A3:XFD131">
    <cfRule type="cellIs" dxfId="3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5084-FE10-496D-9601-F8A8F30AA1BA}">
  <sheetPr codeName="Sheet5"/>
  <dimension ref="A1:BK130"/>
  <sheetViews>
    <sheetView zoomScale="70" zoomScaleNormal="7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5.5546875" style="1" bestFit="1" customWidth="1"/>
    <col min="2" max="2" width="5.109375" style="1" bestFit="1" customWidth="1"/>
    <col min="3" max="3" width="5.5546875" style="1" bestFit="1" customWidth="1"/>
    <col min="4" max="4" width="6.109375" customWidth="1"/>
    <col min="5" max="5" width="5.5546875" style="1" bestFit="1" customWidth="1"/>
    <col min="6" max="6" width="6.109375" customWidth="1"/>
    <col min="7" max="7" width="5.5546875" style="1" bestFit="1" customWidth="1"/>
    <col min="8" max="8" width="5.77734375" customWidth="1"/>
    <col min="9" max="9" width="5.5546875" style="1" bestFit="1" customWidth="1"/>
    <col min="10" max="10" width="5.33203125" customWidth="1"/>
    <col min="11" max="11" width="5.5546875" style="1" bestFit="1" customWidth="1"/>
    <col min="12" max="12" width="5.33203125" style="1" customWidth="1"/>
    <col min="13" max="13" width="5.5546875" style="1" bestFit="1" customWidth="1"/>
    <col min="14" max="14" width="43.44140625" style="7" customWidth="1"/>
    <col min="15" max="15" width="19.21875" bestFit="1" customWidth="1"/>
    <col min="16" max="16" width="4.6640625" style="1" bestFit="1" customWidth="1"/>
    <col min="17" max="17" width="7.5546875" style="1" bestFit="1" customWidth="1"/>
    <col min="18" max="18" width="8.33203125" style="1" bestFit="1" customWidth="1"/>
    <col min="19" max="19" width="10.88671875" style="1" bestFit="1" customWidth="1"/>
    <col min="20" max="20" width="17.21875" style="7" bestFit="1" customWidth="1"/>
    <col min="21" max="21" width="17.21875" style="104" customWidth="1"/>
    <col min="22" max="22" width="17.21875" style="104" bestFit="1" customWidth="1"/>
    <col min="23" max="23" width="16.109375" bestFit="1" customWidth="1"/>
    <col min="24" max="24" width="17.21875" bestFit="1" customWidth="1"/>
    <col min="25" max="25" width="16.109375" bestFit="1" customWidth="1"/>
    <col min="26" max="26" width="17.21875" bestFit="1" customWidth="1"/>
    <col min="27" max="27" width="15.44140625" customWidth="1"/>
    <col min="28" max="28" width="17.21875" bestFit="1" customWidth="1"/>
    <col min="29" max="29" width="15.44140625" customWidth="1"/>
    <col min="30" max="30" width="17.21875" bestFit="1" customWidth="1"/>
    <col min="31" max="31" width="17.21875" style="7" customWidth="1"/>
    <col min="32" max="32" width="17.21875" style="104" customWidth="1"/>
    <col min="33" max="33" width="15" style="114" bestFit="1" customWidth="1"/>
    <col min="34" max="34" width="10.44140625" style="1" customWidth="1"/>
    <col min="35" max="35" width="15" style="1" bestFit="1" customWidth="1"/>
    <col min="36" max="36" width="7.77734375" style="1" customWidth="1"/>
    <col min="37" max="37" width="15" style="1" bestFit="1" customWidth="1"/>
    <col min="38" max="38" width="7.77734375" style="1" customWidth="1"/>
    <col min="39" max="39" width="15" style="1" bestFit="1" customWidth="1"/>
    <col min="40" max="40" width="7.77734375" style="1" customWidth="1"/>
    <col min="41" max="41" width="15" style="1" bestFit="1" customWidth="1"/>
    <col min="42" max="42" width="15" style="9" customWidth="1"/>
    <col min="43" max="43" width="15" style="114" customWidth="1"/>
    <col min="44" max="44" width="7.77734375" style="114" bestFit="1" customWidth="1"/>
    <col min="45" max="45" width="8" style="1" customWidth="1"/>
    <col min="46" max="46" width="7.77734375" style="1" bestFit="1" customWidth="1"/>
    <col min="47" max="47" width="6.6640625" style="1" customWidth="1"/>
    <col min="48" max="48" width="7.77734375" style="1" bestFit="1" customWidth="1"/>
    <col min="49" max="49" width="7.21875" style="1" bestFit="1" customWidth="1"/>
    <col min="50" max="50" width="7.77734375" style="1" bestFit="1" customWidth="1"/>
    <col min="51" max="51" width="6.6640625" style="1" customWidth="1"/>
    <col min="52" max="52" width="7.77734375" style="1" bestFit="1" customWidth="1"/>
    <col min="53" max="53" width="8.88671875" style="9" bestFit="1" customWidth="1"/>
    <col min="54" max="54" width="13.109375" style="114" bestFit="1" customWidth="1"/>
    <col min="55" max="55" width="8.88671875" style="114" bestFit="1" customWidth="1"/>
    <col min="56" max="56" width="7.44140625" style="1" customWidth="1"/>
    <col min="57" max="57" width="8.88671875" style="1" bestFit="1" customWidth="1"/>
    <col min="58" max="58" width="7.77734375" style="1" customWidth="1"/>
    <col min="59" max="59" width="7.77734375" style="1" bestFit="1" customWidth="1"/>
    <col min="60" max="60" width="7.77734375" style="1" customWidth="1"/>
    <col min="61" max="61" width="8.88671875" style="1" bestFit="1" customWidth="1"/>
    <col min="62" max="62" width="7.77734375" style="1" customWidth="1"/>
    <col min="63" max="63" width="7.77734375" style="1" bestFit="1" customWidth="1"/>
  </cols>
  <sheetData>
    <row r="1" spans="1:63" s="17" customFormat="1" ht="28.8" customHeight="1" x14ac:dyDescent="0.3">
      <c r="C1" s="102" t="s">
        <v>254</v>
      </c>
      <c r="D1" s="102"/>
      <c r="E1" s="102"/>
      <c r="F1" s="102"/>
      <c r="G1" s="102"/>
      <c r="H1" s="102"/>
      <c r="I1" s="102"/>
      <c r="J1" s="102"/>
      <c r="K1" s="102"/>
      <c r="N1" s="103" t="s">
        <v>1</v>
      </c>
      <c r="O1" s="102"/>
      <c r="P1" s="102"/>
      <c r="Q1" s="17" t="s">
        <v>392</v>
      </c>
      <c r="R1" s="28" t="s">
        <v>407</v>
      </c>
      <c r="S1" s="28" t="s">
        <v>265</v>
      </c>
      <c r="T1" s="108" t="s">
        <v>274</v>
      </c>
      <c r="U1" s="109"/>
      <c r="V1" s="109"/>
      <c r="W1" s="109"/>
      <c r="X1" s="109"/>
      <c r="Y1" s="109"/>
      <c r="Z1" s="109"/>
      <c r="AA1" s="109"/>
      <c r="AB1" s="109"/>
      <c r="AC1" s="109"/>
      <c r="AD1" s="110"/>
      <c r="AE1" s="103" t="s">
        <v>259</v>
      </c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3" t="s">
        <v>2</v>
      </c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3" t="s">
        <v>3</v>
      </c>
      <c r="BB1" s="102"/>
      <c r="BC1" s="102"/>
      <c r="BD1" s="102"/>
      <c r="BE1" s="102"/>
      <c r="BF1" s="102"/>
      <c r="BG1" s="102"/>
      <c r="BH1" s="102"/>
      <c r="BI1" s="102"/>
      <c r="BJ1" s="102"/>
      <c r="BK1" s="102"/>
    </row>
    <row r="2" spans="1:63" s="24" customFormat="1" ht="28.8" x14ac:dyDescent="0.3">
      <c r="A2" s="21" t="s">
        <v>546</v>
      </c>
      <c r="B2" s="22" t="s">
        <v>253</v>
      </c>
      <c r="C2" s="21" t="s">
        <v>0</v>
      </c>
      <c r="D2" s="22" t="s">
        <v>253</v>
      </c>
      <c r="E2" s="21" t="s">
        <v>22</v>
      </c>
      <c r="F2" s="22" t="s">
        <v>253</v>
      </c>
      <c r="G2" s="21" t="s">
        <v>205</v>
      </c>
      <c r="H2" s="22" t="s">
        <v>253</v>
      </c>
      <c r="I2" s="21" t="s">
        <v>221</v>
      </c>
      <c r="J2" s="22" t="s">
        <v>253</v>
      </c>
      <c r="K2" s="21" t="s">
        <v>222</v>
      </c>
      <c r="L2" s="22" t="s">
        <v>253</v>
      </c>
      <c r="M2" s="21" t="s">
        <v>397</v>
      </c>
      <c r="N2" s="23" t="s">
        <v>1</v>
      </c>
      <c r="O2" s="24" t="s">
        <v>10</v>
      </c>
      <c r="P2" s="25"/>
      <c r="Q2" s="25"/>
      <c r="R2" s="22">
        <v>2023</v>
      </c>
      <c r="S2" s="22"/>
      <c r="T2" s="29">
        <v>2023</v>
      </c>
      <c r="U2" s="111" t="s">
        <v>253</v>
      </c>
      <c r="V2" s="112">
        <v>2022</v>
      </c>
      <c r="W2" s="22" t="s">
        <v>253</v>
      </c>
      <c r="X2" s="25">
        <v>2021</v>
      </c>
      <c r="Y2" s="22" t="s">
        <v>253</v>
      </c>
      <c r="Z2" s="25">
        <v>2020</v>
      </c>
      <c r="AA2" s="22" t="s">
        <v>253</v>
      </c>
      <c r="AB2" s="112">
        <v>2019</v>
      </c>
      <c r="AC2" s="22" t="s">
        <v>253</v>
      </c>
      <c r="AD2" s="112">
        <v>2018</v>
      </c>
      <c r="AE2" s="118">
        <v>2023</v>
      </c>
      <c r="AF2" s="115" t="s">
        <v>253</v>
      </c>
      <c r="AG2" s="107">
        <v>2022</v>
      </c>
      <c r="AH2" s="115" t="s">
        <v>253</v>
      </c>
      <c r="AI2" s="5">
        <v>2021</v>
      </c>
      <c r="AJ2" s="115" t="s">
        <v>253</v>
      </c>
      <c r="AK2" s="116">
        <v>2020</v>
      </c>
      <c r="AL2" s="115" t="s">
        <v>253</v>
      </c>
      <c r="AM2" s="5">
        <v>2019</v>
      </c>
      <c r="AN2" s="115" t="s">
        <v>253</v>
      </c>
      <c r="AO2" s="5">
        <v>2018</v>
      </c>
      <c r="AP2" s="6">
        <v>2023</v>
      </c>
      <c r="AQ2" s="106" t="s">
        <v>253</v>
      </c>
      <c r="AR2" s="107">
        <v>2022</v>
      </c>
      <c r="AS2" s="22" t="s">
        <v>253</v>
      </c>
      <c r="AT2" s="5">
        <v>2021</v>
      </c>
      <c r="AU2" s="22" t="s">
        <v>253</v>
      </c>
      <c r="AV2" s="25">
        <v>2020</v>
      </c>
      <c r="AW2" s="22" t="s">
        <v>253</v>
      </c>
      <c r="AX2" s="5">
        <v>2019</v>
      </c>
      <c r="AY2" s="22" t="s">
        <v>253</v>
      </c>
      <c r="AZ2" s="5">
        <v>2018</v>
      </c>
      <c r="BA2" s="118">
        <v>2023</v>
      </c>
      <c r="BB2" s="22" t="s">
        <v>253</v>
      </c>
      <c r="BC2" s="107">
        <v>2022</v>
      </c>
      <c r="BD2" s="22" t="s">
        <v>253</v>
      </c>
      <c r="BE2" s="5">
        <v>2021</v>
      </c>
      <c r="BF2" s="22" t="s">
        <v>253</v>
      </c>
      <c r="BG2" s="25">
        <v>2020</v>
      </c>
      <c r="BH2" s="22" t="s">
        <v>253</v>
      </c>
      <c r="BI2" s="25">
        <v>2019</v>
      </c>
      <c r="BJ2" s="22" t="s">
        <v>253</v>
      </c>
      <c r="BK2" s="25">
        <v>2018</v>
      </c>
    </row>
    <row r="3" spans="1:63" x14ac:dyDescent="0.3">
      <c r="A3" s="1">
        <v>1</v>
      </c>
      <c r="B3" s="1">
        <f>C3-A3</f>
        <v>0</v>
      </c>
      <c r="C3" s="1">
        <v>1</v>
      </c>
      <c r="D3" s="1">
        <f>E3-C3</f>
        <v>0</v>
      </c>
      <c r="E3" s="1">
        <v>1</v>
      </c>
      <c r="F3" s="1">
        <f>G3-E3</f>
        <v>0</v>
      </c>
      <c r="G3" s="1">
        <v>1</v>
      </c>
      <c r="H3" s="1">
        <f>I3-G3</f>
        <v>0</v>
      </c>
      <c r="I3" s="1">
        <v>1</v>
      </c>
      <c r="J3" s="1">
        <f>K3-I3</f>
        <v>0</v>
      </c>
      <c r="K3" s="1">
        <v>1</v>
      </c>
      <c r="L3" s="1">
        <f>M3-K3</f>
        <v>0</v>
      </c>
      <c r="M3" s="1">
        <v>1</v>
      </c>
      <c r="N3" s="7" t="s">
        <v>244</v>
      </c>
      <c r="O3" t="s">
        <v>127</v>
      </c>
      <c r="P3" s="1" t="s">
        <v>85</v>
      </c>
      <c r="Q3" s="1">
        <v>1907</v>
      </c>
      <c r="R3" s="1">
        <f>$R$2-Q3</f>
        <v>116</v>
      </c>
      <c r="T3" s="30">
        <v>100300000</v>
      </c>
      <c r="U3" s="26">
        <f>T3-V3</f>
        <v>3000000</v>
      </c>
      <c r="V3" s="26">
        <v>97300000</v>
      </c>
      <c r="W3" s="26">
        <f>V3-X3</f>
        <v>12672000</v>
      </c>
      <c r="X3" s="26">
        <v>84628000</v>
      </c>
      <c r="Y3" s="26">
        <f>X3-Z3</f>
        <v>10534000</v>
      </c>
      <c r="Z3" s="26">
        <v>74094000</v>
      </c>
      <c r="AA3" s="26">
        <f>Z3-AB3</f>
        <v>2233000</v>
      </c>
      <c r="AB3" s="26">
        <v>71861000</v>
      </c>
      <c r="AC3" s="26">
        <f>AB3-AD3</f>
        <v>5989000</v>
      </c>
      <c r="AD3" s="26">
        <v>65872000</v>
      </c>
      <c r="AE3" s="9">
        <v>536000</v>
      </c>
      <c r="AF3" s="117">
        <f>AE3-AG3</f>
        <v>2000</v>
      </c>
      <c r="AG3" s="114">
        <v>534000</v>
      </c>
      <c r="AH3" s="1">
        <f>AG3-AI3</f>
        <v>-9000</v>
      </c>
      <c r="AI3" s="1">
        <v>543000</v>
      </c>
      <c r="AJ3" s="1">
        <f>AI3-AK3</f>
        <v>48000</v>
      </c>
      <c r="AK3" s="1">
        <v>495000</v>
      </c>
      <c r="AL3" s="1">
        <f>AK3-AM3</f>
        <v>14000</v>
      </c>
      <c r="AM3" s="1">
        <v>481000</v>
      </c>
      <c r="AN3" s="1">
        <f>AM3-AO3</f>
        <v>27000</v>
      </c>
      <c r="AO3" s="1">
        <v>454000</v>
      </c>
      <c r="AP3" s="9">
        <v>16440</v>
      </c>
      <c r="AQ3" s="114">
        <f>AP3-AR3</f>
        <v>886</v>
      </c>
      <c r="AR3" s="114">
        <v>15554</v>
      </c>
      <c r="AS3" s="1">
        <f>AR3-AT3</f>
        <v>-165</v>
      </c>
      <c r="AT3" s="1">
        <v>15719</v>
      </c>
      <c r="AU3" s="1">
        <f>AT3-AV3</f>
        <v>-4132</v>
      </c>
      <c r="AV3" s="1">
        <v>19851</v>
      </c>
      <c r="AW3" s="1">
        <f>AV3-AX3</f>
        <v>119</v>
      </c>
      <c r="AX3" s="1">
        <v>19732</v>
      </c>
      <c r="AY3" s="1">
        <f>AX3-AZ3</f>
        <v>1049</v>
      </c>
      <c r="AZ3" s="1">
        <v>18683</v>
      </c>
      <c r="BA3" s="9">
        <v>85024</v>
      </c>
      <c r="BB3" s="114">
        <f>BA3-BC3</f>
        <v>-374</v>
      </c>
      <c r="BC3" s="114">
        <v>85398</v>
      </c>
      <c r="BD3" s="1">
        <f>BC3-BE3</f>
        <v>-2556</v>
      </c>
      <c r="BE3" s="1">
        <v>87954</v>
      </c>
      <c r="BF3" s="1">
        <f>BE3-BG3</f>
        <v>-19588</v>
      </c>
      <c r="BG3" s="1">
        <v>107542</v>
      </c>
      <c r="BH3" s="1">
        <f>BG3-BI3</f>
        <v>1061</v>
      </c>
      <c r="BI3" s="1">
        <v>106481</v>
      </c>
      <c r="BJ3" s="1">
        <f>BI3-BK3</f>
        <v>8735</v>
      </c>
      <c r="BK3" s="1">
        <v>97746</v>
      </c>
    </row>
    <row r="4" spans="1:63" x14ac:dyDescent="0.3">
      <c r="A4" s="1">
        <v>2</v>
      </c>
      <c r="B4" s="1">
        <f>C4-A4</f>
        <v>0</v>
      </c>
      <c r="C4" s="1">
        <v>2</v>
      </c>
      <c r="D4" s="1">
        <f>E4-C4</f>
        <v>0</v>
      </c>
      <c r="E4" s="1">
        <v>2</v>
      </c>
      <c r="F4" s="1">
        <f>G4-E4</f>
        <v>0</v>
      </c>
      <c r="G4" s="1">
        <v>2</v>
      </c>
      <c r="H4" s="1">
        <f>I4-G4</f>
        <v>0</v>
      </c>
      <c r="I4" s="1">
        <v>2</v>
      </c>
      <c r="J4" s="1">
        <f>K4-I4</f>
        <v>0</v>
      </c>
      <c r="K4" s="1">
        <v>2</v>
      </c>
      <c r="L4" s="1">
        <f>M4-K4</f>
        <v>0</v>
      </c>
      <c r="M4" s="1">
        <v>2</v>
      </c>
      <c r="N4" s="7" t="s">
        <v>275</v>
      </c>
      <c r="O4" t="s">
        <v>400</v>
      </c>
      <c r="P4" s="1" t="s">
        <v>79</v>
      </c>
      <c r="Q4" s="1">
        <v>1971</v>
      </c>
      <c r="R4" s="1">
        <f>$R$2-Q4</f>
        <v>52</v>
      </c>
      <c r="T4" s="30">
        <v>92619000</v>
      </c>
      <c r="U4" s="26">
        <f>T4-V4</f>
        <v>79819000</v>
      </c>
      <c r="V4" s="26">
        <v>12800000</v>
      </c>
      <c r="W4" s="26">
        <f>V4-X4</f>
        <v>-65952000</v>
      </c>
      <c r="X4" s="27">
        <v>78752000</v>
      </c>
      <c r="Y4" s="26">
        <f>X4-Z4</f>
        <v>9883000</v>
      </c>
      <c r="Z4" s="27">
        <v>68869000</v>
      </c>
      <c r="AA4" s="26">
        <f>Z4-AB4</f>
        <v>-331000</v>
      </c>
      <c r="AB4" s="27">
        <v>69200000</v>
      </c>
      <c r="AC4" s="26">
        <f>AB4-AD4</f>
        <v>5336000</v>
      </c>
      <c r="AD4" s="27">
        <v>63864000</v>
      </c>
      <c r="AE4" s="9">
        <v>547000</v>
      </c>
      <c r="AF4" s="117">
        <f>AE4-AG4</f>
        <v>-30000</v>
      </c>
      <c r="AG4" s="114">
        <v>577000</v>
      </c>
      <c r="AH4" s="1">
        <f>AG4-AI4</f>
        <v>77000</v>
      </c>
      <c r="AI4" s="1">
        <v>500000</v>
      </c>
      <c r="AJ4" s="1">
        <f>AI4-AK4</f>
        <v>25000</v>
      </c>
      <c r="AK4" s="1">
        <v>475000</v>
      </c>
      <c r="AL4" s="1">
        <f>AK4-AM4</f>
        <v>50000</v>
      </c>
      <c r="AM4" s="1">
        <v>425000</v>
      </c>
      <c r="AN4" s="1">
        <f>AM4-AO4</f>
        <v>0</v>
      </c>
      <c r="AO4" s="1">
        <v>425000</v>
      </c>
      <c r="AP4" s="9">
        <v>20775</v>
      </c>
      <c r="AQ4" s="114">
        <f>AP4-AR4</f>
        <v>-16713</v>
      </c>
      <c r="AR4" s="114">
        <v>37488</v>
      </c>
      <c r="AS4" s="1">
        <f>AR4-AT4</f>
        <v>890</v>
      </c>
      <c r="AT4" s="1">
        <v>36598</v>
      </c>
      <c r="AU4" s="1">
        <f>AT4-AV4</f>
        <v>6785</v>
      </c>
      <c r="AV4" s="1">
        <v>29813</v>
      </c>
      <c r="AW4" s="1">
        <f>AV4-AX4</f>
        <v>0</v>
      </c>
      <c r="AX4" s="1">
        <v>29813</v>
      </c>
      <c r="AY4" s="1">
        <f>AX4-AZ4</f>
        <v>-60</v>
      </c>
      <c r="AZ4" s="1">
        <v>29873</v>
      </c>
      <c r="BA4" s="9">
        <v>141902</v>
      </c>
      <c r="BB4" s="114">
        <f>BA4-BC4</f>
        <v>4955</v>
      </c>
      <c r="BC4" s="114">
        <v>136947</v>
      </c>
      <c r="BD4" s="1">
        <f>BC4-BE4</f>
        <v>4407</v>
      </c>
      <c r="BE4" s="1">
        <v>132540</v>
      </c>
      <c r="BF4" s="1">
        <f>BE4-BG4</f>
        <v>19322</v>
      </c>
      <c r="BG4" s="1">
        <v>113218</v>
      </c>
      <c r="BH4" s="1">
        <f>BG4-BI4</f>
        <v>0</v>
      </c>
      <c r="BI4" s="1">
        <v>113218</v>
      </c>
      <c r="BJ4" s="1">
        <f>BI4-BK4</f>
        <v>0</v>
      </c>
      <c r="BK4" s="1">
        <v>113218</v>
      </c>
    </row>
    <row r="5" spans="1:63" x14ac:dyDescent="0.3">
      <c r="A5" s="1">
        <v>3</v>
      </c>
      <c r="B5" s="1">
        <f>C5-A5</f>
        <v>1</v>
      </c>
      <c r="C5" s="1">
        <v>4</v>
      </c>
      <c r="D5" s="1">
        <f>E5-C5</f>
        <v>0</v>
      </c>
      <c r="E5" s="1">
        <v>4</v>
      </c>
      <c r="F5" s="1">
        <f>G5-E5</f>
        <v>0</v>
      </c>
      <c r="G5" s="1">
        <v>4</v>
      </c>
      <c r="H5" s="1">
        <f>I5-G5</f>
        <v>0</v>
      </c>
      <c r="I5" s="1">
        <v>4</v>
      </c>
      <c r="J5" s="1">
        <f>K5-I5</f>
        <v>0</v>
      </c>
      <c r="K5" s="1">
        <v>4</v>
      </c>
      <c r="L5" s="1">
        <f>M5-K5</f>
        <v>0</v>
      </c>
      <c r="M5" s="1">
        <v>4</v>
      </c>
      <c r="N5" s="7" t="s">
        <v>277</v>
      </c>
      <c r="O5" t="s">
        <v>402</v>
      </c>
      <c r="P5" s="1" t="s">
        <v>75</v>
      </c>
      <c r="Q5" s="1">
        <v>1961</v>
      </c>
      <c r="R5" s="1">
        <f>$R$2-Q5</f>
        <v>62</v>
      </c>
      <c r="T5" s="30">
        <v>14814000</v>
      </c>
      <c r="U5" s="26">
        <f>T5-V5</f>
        <v>2646000</v>
      </c>
      <c r="V5" s="26">
        <v>12168000</v>
      </c>
      <c r="W5" s="26">
        <f>V5-X5</f>
        <v>2528000</v>
      </c>
      <c r="X5" s="27">
        <v>9640000</v>
      </c>
      <c r="Y5" s="26">
        <f>X5-Z5</f>
        <v>474742</v>
      </c>
      <c r="Z5" s="27">
        <v>9165258</v>
      </c>
      <c r="AA5" s="26">
        <f>Z5-AB5</f>
        <v>550384</v>
      </c>
      <c r="AB5" s="27">
        <v>8614874</v>
      </c>
      <c r="AC5" s="26">
        <f>AB5-AD5</f>
        <v>1425216</v>
      </c>
      <c r="AD5" s="27">
        <v>7189658</v>
      </c>
      <c r="AE5" s="9">
        <v>37000</v>
      </c>
      <c r="AF5" s="117">
        <f>AE5-AG5</f>
        <v>2022</v>
      </c>
      <c r="AG5" s="114">
        <v>34978</v>
      </c>
      <c r="AH5" s="1">
        <f>AG5-AI5</f>
        <v>4614</v>
      </c>
      <c r="AI5" s="1">
        <v>30364</v>
      </c>
      <c r="AJ5" s="1">
        <f>AI5-AK5</f>
        <v>1258</v>
      </c>
      <c r="AK5" s="1">
        <v>29106</v>
      </c>
      <c r="AL5" s="1">
        <f>AK5-AM5</f>
        <v>806</v>
      </c>
      <c r="AM5" s="1">
        <v>28300</v>
      </c>
      <c r="AN5" s="1">
        <f>AM5-AO5</f>
        <v>630</v>
      </c>
      <c r="AO5" s="1">
        <v>27670</v>
      </c>
      <c r="AP5" s="9">
        <v>20215</v>
      </c>
      <c r="AQ5" s="114">
        <f>AP5-AR5</f>
        <v>1598</v>
      </c>
      <c r="AR5" s="114">
        <v>18617</v>
      </c>
      <c r="AS5" s="1">
        <f>AR5-AT5</f>
        <v>840</v>
      </c>
      <c r="AT5" s="1">
        <v>17777</v>
      </c>
      <c r="AU5" s="1">
        <f>AT5-AV5</f>
        <v>-195</v>
      </c>
      <c r="AV5" s="1">
        <v>17972</v>
      </c>
      <c r="AW5" s="1">
        <f>AV5-AX5</f>
        <v>2164</v>
      </c>
      <c r="AX5" s="1">
        <v>15808</v>
      </c>
      <c r="AY5" s="1">
        <f>AX5-AZ5</f>
        <v>1416</v>
      </c>
      <c r="AZ5" s="1">
        <v>14392</v>
      </c>
      <c r="BA5" s="9">
        <v>43040</v>
      </c>
      <c r="BB5" s="114">
        <f>BA5-BC5</f>
        <v>3046</v>
      </c>
      <c r="BC5" s="114">
        <v>39994</v>
      </c>
      <c r="BD5" s="1">
        <f>BC5-BE5</f>
        <v>4137</v>
      </c>
      <c r="BE5" s="1">
        <v>35857</v>
      </c>
      <c r="BF5" s="1">
        <f>BE5-BG5</f>
        <v>764</v>
      </c>
      <c r="BG5" s="1">
        <v>35093</v>
      </c>
      <c r="BH5" s="1">
        <f>BG5-BI5</f>
        <v>1583</v>
      </c>
      <c r="BI5" s="1">
        <v>33510</v>
      </c>
      <c r="BJ5" s="1">
        <f>BI5-BK5</f>
        <v>579</v>
      </c>
      <c r="BK5" s="1">
        <v>32931</v>
      </c>
    </row>
    <row r="6" spans="1:63" x14ac:dyDescent="0.3">
      <c r="A6" s="1">
        <v>4</v>
      </c>
      <c r="B6" s="1">
        <f>C6-A6</f>
        <v>1</v>
      </c>
      <c r="C6" s="1">
        <v>5</v>
      </c>
      <c r="D6" s="1">
        <f>E6-C6</f>
        <v>0</v>
      </c>
      <c r="E6" s="1">
        <v>5</v>
      </c>
      <c r="F6" s="1">
        <f>G6-E6</f>
        <v>6</v>
      </c>
      <c r="G6" s="1">
        <v>11</v>
      </c>
      <c r="H6" s="1">
        <f>I6-G6</f>
        <v>-1</v>
      </c>
      <c r="I6" s="1">
        <v>10</v>
      </c>
      <c r="J6" s="1">
        <f>K6-I6</f>
        <v>-1</v>
      </c>
      <c r="K6" s="1">
        <v>9</v>
      </c>
      <c r="L6" s="1">
        <f>M6-K6</f>
        <v>1</v>
      </c>
      <c r="M6" s="1">
        <v>10</v>
      </c>
      <c r="N6" s="7" t="s">
        <v>278</v>
      </c>
      <c r="O6" t="s">
        <v>403</v>
      </c>
      <c r="P6" s="1" t="s">
        <v>96</v>
      </c>
      <c r="Q6" s="1">
        <v>1957</v>
      </c>
      <c r="R6" s="1">
        <f>$R$2-Q6</f>
        <v>66</v>
      </c>
      <c r="T6" s="30">
        <v>8813000</v>
      </c>
      <c r="U6" s="26">
        <f>T6-V6</f>
        <v>1593000</v>
      </c>
      <c r="V6" s="26">
        <v>7220000</v>
      </c>
      <c r="W6" s="26">
        <f>V6-X6</f>
        <v>872866</v>
      </c>
      <c r="X6" s="27">
        <v>6347134</v>
      </c>
      <c r="Y6" s="26">
        <f>X6-Z6</f>
        <v>2443306</v>
      </c>
      <c r="Z6" s="27">
        <v>3903828</v>
      </c>
      <c r="AA6" s="26">
        <f>Z6-AB6</f>
        <v>-50180</v>
      </c>
      <c r="AB6" s="27">
        <v>3954008</v>
      </c>
      <c r="AC6" s="26">
        <f>AB6-AD6</f>
        <v>47433</v>
      </c>
      <c r="AD6" s="27">
        <v>3906575</v>
      </c>
      <c r="AE6" s="9">
        <v>25836</v>
      </c>
      <c r="AF6" s="117">
        <f>AE6-AG6</f>
        <v>-3703</v>
      </c>
      <c r="AG6" s="114">
        <v>29539</v>
      </c>
      <c r="AH6" s="1">
        <f>AG6-AI6</f>
        <v>12786</v>
      </c>
      <c r="AI6" s="1">
        <v>16753</v>
      </c>
      <c r="AJ6" s="1">
        <f>AI6-AK6</f>
        <v>53</v>
      </c>
      <c r="AK6" s="1">
        <v>16700</v>
      </c>
      <c r="AL6" s="1">
        <f>AK6-AM6</f>
        <v>-427</v>
      </c>
      <c r="AM6" s="1">
        <v>17127</v>
      </c>
      <c r="AN6" s="1">
        <f>AM6-AO6</f>
        <v>83</v>
      </c>
      <c r="AO6" s="1">
        <v>17044</v>
      </c>
      <c r="AP6" s="9">
        <v>11442</v>
      </c>
      <c r="AQ6" s="114">
        <f>AP6-AR6</f>
        <v>-11370</v>
      </c>
      <c r="AR6" s="114">
        <v>22812</v>
      </c>
      <c r="AS6" s="1">
        <f>AR6-AT6</f>
        <v>-1792</v>
      </c>
      <c r="AT6" s="1">
        <v>24604</v>
      </c>
      <c r="AU6" s="1">
        <f>AT6-AV6</f>
        <v>8760</v>
      </c>
      <c r="AV6" s="1">
        <v>15844</v>
      </c>
      <c r="AW6" s="1">
        <f>AV6-AX6</f>
        <v>-148</v>
      </c>
      <c r="AX6" s="1">
        <v>15992</v>
      </c>
      <c r="AY6" s="1">
        <f>AX6-AZ6</f>
        <v>12472</v>
      </c>
      <c r="AZ6" s="1">
        <v>3520</v>
      </c>
      <c r="BA6" s="9">
        <v>38091</v>
      </c>
      <c r="BB6" s="114">
        <f>BA6-BC6</f>
        <v>-12000</v>
      </c>
      <c r="BC6" s="114">
        <v>50091</v>
      </c>
      <c r="BD6" s="1">
        <f>BC6-BE6</f>
        <v>378</v>
      </c>
      <c r="BE6" s="1">
        <v>49713</v>
      </c>
      <c r="BF6" s="1">
        <f>BE6-BG6</f>
        <v>24208</v>
      </c>
      <c r="BG6" s="1">
        <v>25505</v>
      </c>
      <c r="BH6" s="1">
        <f>BG6-BI6</f>
        <v>-982</v>
      </c>
      <c r="BI6" s="1">
        <v>26487</v>
      </c>
      <c r="BJ6" s="1">
        <f>BI6-BK6</f>
        <v>20637</v>
      </c>
      <c r="BK6" s="1">
        <v>5850</v>
      </c>
    </row>
    <row r="7" spans="1:63" x14ac:dyDescent="0.3">
      <c r="A7" s="1">
        <v>5</v>
      </c>
      <c r="B7" s="1">
        <f>C7-A7</f>
        <v>-2</v>
      </c>
      <c r="C7" s="1">
        <v>3</v>
      </c>
      <c r="D7" s="1">
        <f>E7-C7</f>
        <v>0</v>
      </c>
      <c r="E7" s="1">
        <v>3</v>
      </c>
      <c r="F7" s="1">
        <f>G7-E7</f>
        <v>0</v>
      </c>
      <c r="G7" s="1">
        <v>3</v>
      </c>
      <c r="H7" s="1">
        <f>I7-G7</f>
        <v>0</v>
      </c>
      <c r="I7" s="1">
        <v>3</v>
      </c>
      <c r="J7" s="1">
        <f>K7-I7</f>
        <v>0</v>
      </c>
      <c r="K7" s="1">
        <v>3</v>
      </c>
      <c r="L7" s="1">
        <f>M7-K7</f>
        <v>0</v>
      </c>
      <c r="M7" s="1">
        <v>3</v>
      </c>
      <c r="N7" s="7" t="s">
        <v>276</v>
      </c>
      <c r="O7" t="s">
        <v>401</v>
      </c>
      <c r="P7" s="1" t="s">
        <v>80</v>
      </c>
      <c r="Q7" s="1">
        <v>1989</v>
      </c>
      <c r="R7" s="1">
        <f>$R$2-Q7</f>
        <v>34</v>
      </c>
      <c r="T7" s="30">
        <v>7718000</v>
      </c>
      <c r="U7" s="26">
        <f>T7-V7</f>
        <v>-4450000</v>
      </c>
      <c r="V7" s="26">
        <v>12168000</v>
      </c>
      <c r="W7" s="26">
        <f>V7-X7</f>
        <v>-4084000</v>
      </c>
      <c r="X7" s="27">
        <v>16252000</v>
      </c>
      <c r="Y7" s="26">
        <f>X7-Z7</f>
        <v>-396000</v>
      </c>
      <c r="Z7" s="27">
        <v>16648000</v>
      </c>
      <c r="AA7" s="26">
        <f>Z7-AB7</f>
        <v>-631000</v>
      </c>
      <c r="AB7" s="27">
        <v>17279000</v>
      </c>
      <c r="AC7" s="26">
        <f>AB7-AD7</f>
        <v>1898200</v>
      </c>
      <c r="AD7" s="27">
        <v>15380800</v>
      </c>
      <c r="AE7" s="9">
        <v>38000</v>
      </c>
      <c r="AF7" s="117">
        <f>AE7-AG7</f>
        <v>3022</v>
      </c>
      <c r="AG7" s="114">
        <v>34978</v>
      </c>
      <c r="AH7" s="1">
        <f>AG7-AI7</f>
        <v>-67022</v>
      </c>
      <c r="AI7" s="1">
        <v>102000</v>
      </c>
      <c r="AJ7" s="1">
        <f>AI7-AK7</f>
        <v>2000</v>
      </c>
      <c r="AK7" s="1">
        <v>100000</v>
      </c>
      <c r="AL7" s="1">
        <f>AK7-AM7</f>
        <v>0</v>
      </c>
      <c r="AM7" s="1">
        <v>100000</v>
      </c>
      <c r="AN7" s="1">
        <f>AM7-AO7</f>
        <v>5000</v>
      </c>
      <c r="AO7" s="1">
        <v>95000</v>
      </c>
      <c r="AP7" s="9">
        <v>8200</v>
      </c>
      <c r="AQ7" s="114">
        <f>AP7-AR7</f>
        <v>300</v>
      </c>
      <c r="AR7" s="114">
        <v>7900</v>
      </c>
      <c r="AS7" s="1">
        <f>AR7-AT7</f>
        <v>-7600</v>
      </c>
      <c r="AT7" s="1">
        <v>15500</v>
      </c>
      <c r="AU7" s="1">
        <f>AT7-AV7</f>
        <v>0</v>
      </c>
      <c r="AV7" s="1">
        <v>15500</v>
      </c>
      <c r="AW7" s="1">
        <f>AV7-AX7</f>
        <v>1062</v>
      </c>
      <c r="AX7" s="1">
        <v>14438</v>
      </c>
      <c r="AY7" s="1">
        <f>AX7-AZ7</f>
        <v>-1849</v>
      </c>
      <c r="AZ7" s="1">
        <v>16287</v>
      </c>
      <c r="BA7" s="9">
        <v>274000</v>
      </c>
      <c r="BB7" s="114">
        <f>BA7-BC7</f>
        <v>248200</v>
      </c>
      <c r="BC7" s="114">
        <v>25800</v>
      </c>
      <c r="BD7" s="1">
        <f>BC7-BE7</f>
        <v>-14200</v>
      </c>
      <c r="BE7" s="1">
        <v>40000</v>
      </c>
      <c r="BF7" s="1">
        <f>BE7-BG7</f>
        <v>0</v>
      </c>
      <c r="BG7" s="1">
        <v>40000</v>
      </c>
      <c r="BH7" s="1">
        <f>BG7-BI7</f>
        <v>14311</v>
      </c>
      <c r="BI7" s="1">
        <v>25689</v>
      </c>
      <c r="BJ7" s="1">
        <f>BI7-BK7</f>
        <v>-1902</v>
      </c>
      <c r="BK7" s="1">
        <v>27591</v>
      </c>
    </row>
    <row r="8" spans="1:63" x14ac:dyDescent="0.3">
      <c r="A8" s="1">
        <v>6</v>
      </c>
      <c r="B8" s="1">
        <f>C8-A8</f>
        <v>0</v>
      </c>
      <c r="C8" s="1">
        <v>6</v>
      </c>
      <c r="D8" s="1">
        <f>E8-C8</f>
        <v>3</v>
      </c>
      <c r="E8" s="1">
        <v>9</v>
      </c>
      <c r="F8" s="1">
        <f>G8-E8</f>
        <v>0</v>
      </c>
      <c r="G8" s="1">
        <v>9</v>
      </c>
      <c r="H8" s="1">
        <f>I8-G8</f>
        <v>-1</v>
      </c>
      <c r="I8" s="1">
        <v>8</v>
      </c>
      <c r="J8" s="1">
        <f>K8-I8</f>
        <v>2</v>
      </c>
      <c r="K8" s="1">
        <v>10</v>
      </c>
      <c r="L8" s="1">
        <f>M8-K8</f>
        <v>-1</v>
      </c>
      <c r="M8" s="1">
        <v>9</v>
      </c>
      <c r="N8" s="7" t="s">
        <v>380</v>
      </c>
      <c r="O8" t="s">
        <v>404</v>
      </c>
      <c r="P8" s="1" t="s">
        <v>95</v>
      </c>
      <c r="Q8" s="1">
        <v>1988</v>
      </c>
      <c r="R8" s="1">
        <f>$R$2-Q8</f>
        <v>35</v>
      </c>
      <c r="T8" s="30">
        <v>7437000</v>
      </c>
      <c r="U8" s="26">
        <f>T8-V8</f>
        <v>899000</v>
      </c>
      <c r="V8" s="26">
        <v>6538000</v>
      </c>
      <c r="W8" s="26">
        <f>V8-X8</f>
        <v>2405019</v>
      </c>
      <c r="X8" s="27">
        <v>4132981</v>
      </c>
      <c r="Y8" s="26">
        <f>X8-Z8</f>
        <v>48404</v>
      </c>
      <c r="Z8" s="27">
        <v>4084577</v>
      </c>
      <c r="AA8" s="26">
        <f>Z8-AB8</f>
        <v>-530567</v>
      </c>
      <c r="AB8" s="27">
        <v>4615144</v>
      </c>
      <c r="AC8" s="26">
        <f>AB8-AD8</f>
        <v>968780</v>
      </c>
      <c r="AD8" s="27">
        <v>3646364</v>
      </c>
      <c r="AE8" s="9">
        <v>1449</v>
      </c>
      <c r="AF8" s="117">
        <f>AE8-AG8</f>
        <v>50</v>
      </c>
      <c r="AG8" s="114">
        <v>1399</v>
      </c>
      <c r="AH8" s="1">
        <f>AG8-AI8</f>
        <v>79</v>
      </c>
      <c r="AI8" s="1">
        <v>1320</v>
      </c>
      <c r="AJ8" s="1">
        <f>AI8-AK8</f>
        <v>-19839</v>
      </c>
      <c r="AK8" s="1">
        <v>21159</v>
      </c>
      <c r="AL8" s="1">
        <f>AK8-AM8</f>
        <v>19853</v>
      </c>
      <c r="AM8" s="1">
        <v>1306</v>
      </c>
      <c r="AN8" s="1">
        <f>AM8-AO8</f>
        <v>33</v>
      </c>
      <c r="AO8" s="1">
        <v>1273</v>
      </c>
      <c r="AP8" s="9">
        <v>11281</v>
      </c>
      <c r="AQ8" s="114">
        <f>AP8-AR8</f>
        <v>-403</v>
      </c>
      <c r="AR8" s="114">
        <v>11684</v>
      </c>
      <c r="AS8" s="1">
        <f>AR8-AT8</f>
        <v>693</v>
      </c>
      <c r="AT8" s="1">
        <v>10991</v>
      </c>
      <c r="AU8" s="1">
        <f>AT8-AV8</f>
        <v>1695</v>
      </c>
      <c r="AV8" s="1">
        <v>9296</v>
      </c>
      <c r="AW8" s="1">
        <f>AV8-AX8</f>
        <v>-1303</v>
      </c>
      <c r="AX8" s="1">
        <v>10599</v>
      </c>
      <c r="AY8" s="1">
        <f>AX8-AZ8</f>
        <v>1161</v>
      </c>
      <c r="AZ8" s="1">
        <v>9438</v>
      </c>
      <c r="BA8" s="9">
        <v>18593</v>
      </c>
      <c r="BB8" s="114">
        <f>BA8-BC8</f>
        <v>286</v>
      </c>
      <c r="BC8" s="114">
        <v>18307</v>
      </c>
      <c r="BD8" s="1">
        <f>BC8-BE8</f>
        <v>1246</v>
      </c>
      <c r="BE8" s="1">
        <v>17061</v>
      </c>
      <c r="BF8" s="1">
        <f>BE8-BG8</f>
        <v>-20478</v>
      </c>
      <c r="BG8" s="1">
        <v>37539</v>
      </c>
      <c r="BH8" s="1">
        <f>BG8-BI8</f>
        <v>20796</v>
      </c>
      <c r="BI8" s="1">
        <v>16743</v>
      </c>
      <c r="BJ8" s="1">
        <f>BI8-BK8</f>
        <v>1209</v>
      </c>
      <c r="BK8" s="1">
        <v>15534</v>
      </c>
    </row>
    <row r="9" spans="1:63" x14ac:dyDescent="0.3">
      <c r="A9" s="1">
        <v>7</v>
      </c>
      <c r="B9" s="1">
        <f>C9-A9</f>
        <v>0</v>
      </c>
      <c r="C9" s="1">
        <v>7</v>
      </c>
      <c r="D9" s="1">
        <f>E9-C9</f>
        <v>-1</v>
      </c>
      <c r="E9" s="1">
        <v>6</v>
      </c>
      <c r="F9" s="1">
        <f>G9-E9</f>
        <v>1</v>
      </c>
      <c r="G9" s="1">
        <v>7</v>
      </c>
      <c r="H9" s="1">
        <f>I9-G9</f>
        <v>-2</v>
      </c>
      <c r="I9" s="1">
        <v>5</v>
      </c>
      <c r="J9" s="1">
        <f>K9-I9</f>
        <v>0</v>
      </c>
      <c r="K9" s="1">
        <v>5</v>
      </c>
      <c r="L9" s="1">
        <f>M9-K9</f>
        <v>25</v>
      </c>
      <c r="M9" s="1">
        <v>30</v>
      </c>
      <c r="N9" s="7" t="s">
        <v>279</v>
      </c>
      <c r="O9" t="s">
        <v>151</v>
      </c>
      <c r="P9" s="1" t="s">
        <v>75</v>
      </c>
      <c r="Q9" s="1">
        <v>1990</v>
      </c>
      <c r="R9" s="1">
        <f>$R$2-Q9</f>
        <v>33</v>
      </c>
      <c r="T9" s="30">
        <v>7429000</v>
      </c>
      <c r="U9" s="26">
        <f>T9-V9</f>
        <v>1429000</v>
      </c>
      <c r="V9" s="26">
        <v>6000000</v>
      </c>
      <c r="W9" s="26">
        <f>V9-X9</f>
        <v>1326137</v>
      </c>
      <c r="X9" s="27">
        <v>4673863</v>
      </c>
      <c r="Y9" s="26">
        <f>X9-Z9</f>
        <v>-170087</v>
      </c>
      <c r="Z9" s="27">
        <v>4843950</v>
      </c>
      <c r="AA9" s="26">
        <f>Z9-AB9</f>
        <v>-500116</v>
      </c>
      <c r="AB9" s="27">
        <v>5344066</v>
      </c>
      <c r="AC9" s="26">
        <f>AB9-AD9</f>
        <v>207805</v>
      </c>
      <c r="AD9" s="27">
        <v>5136261</v>
      </c>
      <c r="AE9" s="9">
        <v>27900</v>
      </c>
      <c r="AF9" s="117">
        <f>AE9-AG9</f>
        <v>0</v>
      </c>
      <c r="AG9" s="114">
        <v>27900</v>
      </c>
      <c r="AH9" s="1">
        <f>AG9-AI9</f>
        <v>5000</v>
      </c>
      <c r="AI9" s="1">
        <v>22900</v>
      </c>
      <c r="AJ9" s="1">
        <f>AI9-AK9</f>
        <v>-900</v>
      </c>
      <c r="AK9" s="1">
        <v>23800</v>
      </c>
      <c r="AL9" s="1">
        <f>AK9-AM9</f>
        <v>1000</v>
      </c>
      <c r="AM9" s="1">
        <v>22800</v>
      </c>
      <c r="AN9" s="1">
        <f>AM9-AO9</f>
        <v>-2600</v>
      </c>
      <c r="AO9" s="1">
        <v>25400</v>
      </c>
      <c r="AP9" s="9">
        <v>20017</v>
      </c>
      <c r="AQ9" s="114">
        <f>AP9-AR9</f>
        <v>-1334</v>
      </c>
      <c r="AR9" s="114">
        <v>21351</v>
      </c>
      <c r="AS9" s="1">
        <f>AR9-AT9</f>
        <v>2326</v>
      </c>
      <c r="AT9" s="1">
        <v>19025</v>
      </c>
      <c r="AU9" s="1">
        <f>AT9-AV9</f>
        <v>-495</v>
      </c>
      <c r="AV9" s="1">
        <v>19520</v>
      </c>
      <c r="AW9" s="1">
        <f>AV9-AX9</f>
        <v>364</v>
      </c>
      <c r="AX9" s="1">
        <v>19156</v>
      </c>
      <c r="AY9" s="1">
        <f>AX9-AZ9</f>
        <v>-3913</v>
      </c>
      <c r="AZ9" s="1">
        <v>23069</v>
      </c>
      <c r="BA9" s="9">
        <v>83210</v>
      </c>
      <c r="BB9" s="114">
        <f>BA9-BC9</f>
        <v>8191</v>
      </c>
      <c r="BC9" s="114">
        <v>75019</v>
      </c>
      <c r="BD9" s="1">
        <f>BC9-BE9</f>
        <v>17297</v>
      </c>
      <c r="BE9" s="1">
        <v>57722</v>
      </c>
      <c r="BF9" s="1">
        <f>BE9-BG9</f>
        <v>-593</v>
      </c>
      <c r="BG9" s="1">
        <v>58315</v>
      </c>
      <c r="BH9" s="1">
        <f>BG9-BI9</f>
        <v>-11229</v>
      </c>
      <c r="BI9" s="1">
        <v>69544</v>
      </c>
      <c r="BJ9" s="1">
        <f>BI9-BK9</f>
        <v>-5405</v>
      </c>
      <c r="BK9" s="1">
        <v>74949</v>
      </c>
    </row>
    <row r="10" spans="1:63" x14ac:dyDescent="0.3">
      <c r="A10" s="1">
        <v>8</v>
      </c>
      <c r="B10" s="1">
        <f>C10-A10</f>
        <v>0</v>
      </c>
      <c r="C10" s="1">
        <v>8</v>
      </c>
      <c r="D10" s="1">
        <f>E10-C10</f>
        <v>-1</v>
      </c>
      <c r="E10" s="1">
        <v>7</v>
      </c>
      <c r="F10" s="1">
        <f>G10-E10</f>
        <v>-2</v>
      </c>
      <c r="G10" s="1">
        <v>5</v>
      </c>
      <c r="H10" s="1">
        <f>I10-G10</f>
        <v>2</v>
      </c>
      <c r="I10" s="1">
        <v>7</v>
      </c>
      <c r="J10" s="1">
        <f>K10-I10</f>
        <v>0</v>
      </c>
      <c r="K10" s="1">
        <v>7</v>
      </c>
      <c r="L10" s="1">
        <f>M10-K10</f>
        <v>-1</v>
      </c>
      <c r="M10" s="1">
        <v>6</v>
      </c>
      <c r="N10" s="7" t="s">
        <v>280</v>
      </c>
      <c r="O10" t="s">
        <v>405</v>
      </c>
      <c r="P10" s="1" t="s">
        <v>86</v>
      </c>
      <c r="Q10" s="1">
        <v>1935</v>
      </c>
      <c r="R10" s="1">
        <f>$R$2-Q10</f>
        <v>88</v>
      </c>
      <c r="T10" s="30">
        <v>6604400</v>
      </c>
      <c r="U10" s="26">
        <f>T10-V10</f>
        <v>1004400</v>
      </c>
      <c r="V10" s="26">
        <v>5600000</v>
      </c>
      <c r="W10" s="26">
        <f>V10-X10</f>
        <v>1047200</v>
      </c>
      <c r="X10" s="27">
        <v>4552800</v>
      </c>
      <c r="Y10" s="26">
        <f>X10-Z10</f>
        <v>-447200</v>
      </c>
      <c r="Z10" s="27">
        <v>5000000</v>
      </c>
      <c r="AA10" s="26">
        <f>Z10-AB10</f>
        <v>23000</v>
      </c>
      <c r="AB10" s="27">
        <v>4977000</v>
      </c>
      <c r="AC10" s="26">
        <f>AB10-AD10</f>
        <v>593400</v>
      </c>
      <c r="AD10" s="27">
        <v>4383600</v>
      </c>
      <c r="AE10" s="9">
        <v>17050</v>
      </c>
      <c r="AF10" s="117">
        <f>AE10-AG10</f>
        <v>1000</v>
      </c>
      <c r="AG10" s="114">
        <v>16050</v>
      </c>
      <c r="AH10" s="1">
        <f>AG10-AI10</f>
        <v>818</v>
      </c>
      <c r="AI10" s="1">
        <v>15232</v>
      </c>
      <c r="AJ10" s="1">
        <f>AI10-AK10</f>
        <v>-418</v>
      </c>
      <c r="AK10" s="1">
        <v>15650</v>
      </c>
      <c r="AL10" s="1">
        <f>AK10-AM10</f>
        <v>-3750</v>
      </c>
      <c r="AM10" s="1">
        <v>19400</v>
      </c>
      <c r="AN10" s="1">
        <f>AM10-AO10</f>
        <v>-200</v>
      </c>
      <c r="AO10" s="1">
        <v>19600</v>
      </c>
      <c r="AP10" s="9">
        <v>10200</v>
      </c>
      <c r="AQ10" s="114">
        <f>AP10-AR10</f>
        <v>-1100</v>
      </c>
      <c r="AR10" s="114">
        <v>11300</v>
      </c>
      <c r="AS10" s="1">
        <f>AR10-AT10</f>
        <v>2300</v>
      </c>
      <c r="AT10" s="1">
        <v>9000</v>
      </c>
      <c r="AU10" s="1">
        <f>AT10-AV10</f>
        <v>0</v>
      </c>
      <c r="AV10" s="1">
        <v>9000</v>
      </c>
      <c r="AW10" s="1">
        <f>AV10-AX10</f>
        <v>-4700</v>
      </c>
      <c r="AX10" s="1">
        <v>13700</v>
      </c>
      <c r="AY10" s="1">
        <f>AX10-AZ10</f>
        <v>1841</v>
      </c>
      <c r="AZ10" s="1">
        <v>11859</v>
      </c>
      <c r="BA10" s="9">
        <v>44120</v>
      </c>
      <c r="BB10" s="114">
        <f>BA10-BC10</f>
        <v>7420</v>
      </c>
      <c r="BC10" s="114">
        <v>36700</v>
      </c>
      <c r="BD10" s="1">
        <f>BC10-BE10</f>
        <v>-200</v>
      </c>
      <c r="BE10" s="1">
        <v>36900</v>
      </c>
      <c r="BF10" s="1">
        <f>BE10-BG10</f>
        <v>1800</v>
      </c>
      <c r="BG10" s="1">
        <v>35100</v>
      </c>
      <c r="BH10" s="1">
        <f>BG10-BI10</f>
        <v>-2700</v>
      </c>
      <c r="BI10" s="1">
        <v>37800</v>
      </c>
      <c r="BJ10" s="1">
        <f>BI10-BK10</f>
        <v>163</v>
      </c>
      <c r="BK10" s="1">
        <v>37637</v>
      </c>
    </row>
    <row r="11" spans="1:63" x14ac:dyDescent="0.3">
      <c r="A11" s="1">
        <v>9</v>
      </c>
      <c r="B11" s="1">
        <f>C11-A11</f>
        <v>2</v>
      </c>
      <c r="C11" s="1">
        <v>11</v>
      </c>
      <c r="D11" s="1">
        <f>E11-C11</f>
        <v>0</v>
      </c>
      <c r="E11" s="1">
        <v>11</v>
      </c>
      <c r="F11" s="1">
        <f>G11-E11</f>
        <v>-1</v>
      </c>
      <c r="G11" s="1">
        <v>10</v>
      </c>
      <c r="H11" s="1">
        <f>I11-G11</f>
        <v>1</v>
      </c>
      <c r="I11" s="1">
        <v>11</v>
      </c>
      <c r="J11" s="1">
        <f>K11-I11</f>
        <v>1</v>
      </c>
      <c r="K11" s="1">
        <v>12</v>
      </c>
      <c r="L11" s="1">
        <f>M11-K11</f>
        <v>1</v>
      </c>
      <c r="M11" s="1">
        <v>13</v>
      </c>
      <c r="N11" s="7" t="s">
        <v>282</v>
      </c>
      <c r="O11" t="s">
        <v>145</v>
      </c>
      <c r="P11" s="1" t="s">
        <v>95</v>
      </c>
      <c r="Q11" s="1">
        <v>1933</v>
      </c>
      <c r="R11" s="1">
        <f>$R$2-Q11</f>
        <v>90</v>
      </c>
      <c r="T11" s="30">
        <v>6506000</v>
      </c>
      <c r="U11" s="26">
        <f>T11-V11</f>
        <v>1894000</v>
      </c>
      <c r="V11" s="26">
        <v>4612000</v>
      </c>
      <c r="W11" s="26">
        <f>V11-X11</f>
        <v>838200</v>
      </c>
      <c r="X11" s="27">
        <v>3773800</v>
      </c>
      <c r="Y11" s="26">
        <f>X11-Z11</f>
        <v>-194954</v>
      </c>
      <c r="Z11" s="27">
        <v>3968754</v>
      </c>
      <c r="AA11" s="26">
        <f>Z11-AB11</f>
        <v>237297</v>
      </c>
      <c r="AB11" s="27">
        <v>3731457</v>
      </c>
      <c r="AC11" s="26">
        <f>AB11-AD11</f>
        <v>665957</v>
      </c>
      <c r="AD11" s="27">
        <v>3065500</v>
      </c>
      <c r="AE11" s="9">
        <v>48000</v>
      </c>
      <c r="AF11" s="117">
        <f>AE11-AG11</f>
        <v>6100</v>
      </c>
      <c r="AG11" s="114">
        <v>41900</v>
      </c>
      <c r="AH11" s="1">
        <f>AG11-AI11</f>
        <v>41900</v>
      </c>
      <c r="AP11" s="9">
        <v>69400</v>
      </c>
      <c r="AQ11" s="114">
        <f>AP11-AR11</f>
        <v>-1300</v>
      </c>
      <c r="AR11" s="114">
        <v>70700</v>
      </c>
      <c r="AS11" s="1">
        <f>AR11-AT11</f>
        <v>-2600</v>
      </c>
      <c r="AT11" s="1">
        <v>73300</v>
      </c>
      <c r="AU11" s="1" t="s">
        <v>12</v>
      </c>
      <c r="AW11" s="1" t="s">
        <v>12</v>
      </c>
      <c r="AY11" s="1" t="s">
        <v>12</v>
      </c>
      <c r="BA11" s="9">
        <v>41500</v>
      </c>
      <c r="BB11" s="114">
        <f>BA11-BC11</f>
        <v>-2000</v>
      </c>
      <c r="BC11" s="114">
        <v>43500</v>
      </c>
      <c r="BD11" s="1">
        <f>BC11-BE11</f>
        <v>200</v>
      </c>
      <c r="BE11" s="1">
        <v>43300</v>
      </c>
      <c r="BF11" s="1" t="s">
        <v>12</v>
      </c>
    </row>
    <row r="12" spans="1:63" x14ac:dyDescent="0.3">
      <c r="A12" s="1">
        <v>10</v>
      </c>
      <c r="B12" s="1">
        <f>C12-A12</f>
        <v>-1</v>
      </c>
      <c r="C12" s="1">
        <v>9</v>
      </c>
      <c r="D12" s="1">
        <f>E12-C12</f>
        <v>1</v>
      </c>
      <c r="E12" s="1">
        <v>10</v>
      </c>
      <c r="F12" s="1">
        <f>G12-E12</f>
        <v>-2</v>
      </c>
      <c r="G12" s="1">
        <v>8</v>
      </c>
      <c r="H12" s="1">
        <f>I12-G12</f>
        <v>1</v>
      </c>
      <c r="I12" s="1">
        <v>9</v>
      </c>
      <c r="J12" s="1">
        <f>K12-I12</f>
        <v>2</v>
      </c>
      <c r="K12" s="1">
        <v>11</v>
      </c>
      <c r="L12" s="1">
        <f>M12-K12</f>
        <v>0</v>
      </c>
      <c r="M12" s="1">
        <v>11</v>
      </c>
      <c r="N12" s="7" t="s">
        <v>381</v>
      </c>
      <c r="O12" t="s">
        <v>406</v>
      </c>
      <c r="P12" s="1" t="s">
        <v>202</v>
      </c>
      <c r="Q12" s="1">
        <v>1934</v>
      </c>
      <c r="R12" s="1">
        <f>$R$2-Q12</f>
        <v>89</v>
      </c>
      <c r="T12" s="30">
        <v>6260077</v>
      </c>
      <c r="U12" s="26">
        <f>T12-V12</f>
        <v>1004077</v>
      </c>
      <c r="V12" s="26">
        <v>5256000</v>
      </c>
      <c r="W12" s="26">
        <f>V12-X12</f>
        <v>1240871</v>
      </c>
      <c r="X12" s="27">
        <v>4015129</v>
      </c>
      <c r="Y12" s="26">
        <f>X12-Z12</f>
        <v>-93982</v>
      </c>
      <c r="Z12" s="27">
        <v>4109111</v>
      </c>
      <c r="AA12" s="26">
        <f>Z12-AB12</f>
        <v>65416</v>
      </c>
      <c r="AB12" s="27">
        <v>4043695</v>
      </c>
      <c r="AC12" s="26">
        <f>AB12-AD12</f>
        <v>685583</v>
      </c>
      <c r="AD12" s="27">
        <v>3358112</v>
      </c>
      <c r="AE12" s="9">
        <v>24027</v>
      </c>
      <c r="AF12" s="117">
        <f>AE12-AG12</f>
        <v>-345</v>
      </c>
      <c r="AG12" s="114">
        <v>24372</v>
      </c>
      <c r="AH12" s="1">
        <f>AG12-AI12</f>
        <v>4593</v>
      </c>
      <c r="AI12" s="1">
        <v>19779</v>
      </c>
      <c r="AJ12" s="1">
        <f>AI12-AK12</f>
        <v>-1380</v>
      </c>
      <c r="AK12" s="1">
        <v>21159</v>
      </c>
      <c r="AL12" s="1">
        <f>AK12-AM12</f>
        <v>-1699</v>
      </c>
      <c r="AM12" s="1">
        <v>22858</v>
      </c>
      <c r="AN12" s="1">
        <f>AM12-AO12</f>
        <v>1914</v>
      </c>
      <c r="AO12" s="1">
        <v>20944</v>
      </c>
      <c r="AP12" s="9">
        <v>11274</v>
      </c>
      <c r="AQ12" s="114">
        <f>AP12-AR12</f>
        <v>868</v>
      </c>
      <c r="AR12" s="114">
        <v>10406</v>
      </c>
      <c r="AS12" s="1">
        <f>AR12-AT12</f>
        <v>1118</v>
      </c>
      <c r="AT12" s="1">
        <v>9288</v>
      </c>
      <c r="AU12" s="1">
        <f>AT12-AV12</f>
        <v>-8</v>
      </c>
      <c r="AV12" s="1">
        <v>9296</v>
      </c>
      <c r="AW12" s="1">
        <f>AV12-AX12</f>
        <v>42</v>
      </c>
      <c r="AX12" s="1">
        <v>9254</v>
      </c>
      <c r="AY12" s="1">
        <f>AX12-AZ12</f>
        <v>938</v>
      </c>
      <c r="AZ12" s="1">
        <v>8316</v>
      </c>
      <c r="BA12" s="9">
        <v>45567</v>
      </c>
      <c r="BB12" s="114">
        <f>BA12-BC12</f>
        <v>4347</v>
      </c>
      <c r="BC12" s="114">
        <v>41220</v>
      </c>
      <c r="BD12" s="1">
        <f>BC12-BE12</f>
        <v>4570</v>
      </c>
      <c r="BE12" s="1">
        <v>36650</v>
      </c>
      <c r="BF12" s="1">
        <f>BE12-BG12</f>
        <v>-889</v>
      </c>
      <c r="BG12" s="1">
        <v>37539</v>
      </c>
      <c r="BH12" s="1">
        <f>BG12-BI12</f>
        <v>1810</v>
      </c>
      <c r="BI12" s="1">
        <v>35729</v>
      </c>
      <c r="BJ12" s="1">
        <f>BI12-BK12</f>
        <v>2839</v>
      </c>
      <c r="BK12" s="1">
        <v>32890</v>
      </c>
    </row>
    <row r="13" spans="1:63" x14ac:dyDescent="0.3">
      <c r="A13" s="1">
        <v>11</v>
      </c>
      <c r="B13" s="1">
        <f>C13-A13</f>
        <v>2</v>
      </c>
      <c r="C13" s="1">
        <v>13</v>
      </c>
      <c r="D13" s="1">
        <f>E13-C13</f>
        <v>0</v>
      </c>
      <c r="E13" s="1">
        <v>13</v>
      </c>
      <c r="F13" s="1">
        <f>G13-E13</f>
        <v>-1</v>
      </c>
      <c r="G13" s="1">
        <v>12</v>
      </c>
      <c r="H13" s="1">
        <f>I13-G13</f>
        <v>0</v>
      </c>
      <c r="I13" s="1">
        <v>12</v>
      </c>
      <c r="J13" s="1">
        <f>K13-I13</f>
        <v>-4</v>
      </c>
      <c r="K13" s="1">
        <v>8</v>
      </c>
      <c r="L13" s="1">
        <f>M13-K13</f>
        <v>1</v>
      </c>
      <c r="M13" s="1">
        <v>9</v>
      </c>
      <c r="N13" s="7" t="s">
        <v>284</v>
      </c>
      <c r="O13" t="s">
        <v>176</v>
      </c>
      <c r="P13" s="1" t="s">
        <v>409</v>
      </c>
      <c r="Q13" s="1">
        <v>1971</v>
      </c>
      <c r="R13" s="1">
        <f>$R$2-Q13</f>
        <v>52</v>
      </c>
      <c r="T13" s="30">
        <v>5340000</v>
      </c>
      <c r="U13" s="26">
        <f>T13-V13</f>
        <v>1108000</v>
      </c>
      <c r="V13" s="26">
        <v>4232000</v>
      </c>
      <c r="W13" s="26">
        <f>V13-X13</f>
        <v>736356</v>
      </c>
      <c r="X13" s="27">
        <v>3495644</v>
      </c>
      <c r="Y13" s="26">
        <f>X13-Z13</f>
        <v>-172473</v>
      </c>
      <c r="Z13" s="27">
        <v>3668117</v>
      </c>
      <c r="AA13" s="26">
        <f>Z13-AB13</f>
        <v>-15476</v>
      </c>
      <c r="AB13" s="27">
        <v>3683593</v>
      </c>
      <c r="AC13" s="26">
        <f>AB13-AD13</f>
        <v>-351304</v>
      </c>
      <c r="AD13" s="27">
        <v>4034897</v>
      </c>
      <c r="AE13" s="9">
        <v>5900</v>
      </c>
      <c r="AF13" s="117">
        <f>AE13-AG13</f>
        <v>900</v>
      </c>
      <c r="AG13" s="114">
        <v>5000</v>
      </c>
      <c r="AH13" s="1">
        <f>AG13-AI13</f>
        <v>0</v>
      </c>
      <c r="AI13" s="1">
        <v>5000</v>
      </c>
      <c r="AJ13" s="1">
        <f>AI13-AK13</f>
        <v>0</v>
      </c>
      <c r="AK13" s="1">
        <v>5000</v>
      </c>
      <c r="AL13" s="1">
        <f>AK13-AM13</f>
        <v>-400</v>
      </c>
      <c r="AM13" s="1">
        <v>5400</v>
      </c>
      <c r="AN13" s="1">
        <f>AM13-AO13</f>
        <v>1023</v>
      </c>
      <c r="AO13" s="1">
        <v>4377</v>
      </c>
      <c r="AP13" s="9">
        <v>2300</v>
      </c>
      <c r="AQ13" s="114">
        <f>AP13-AR13</f>
        <v>-1300</v>
      </c>
      <c r="AR13" s="114">
        <v>3600</v>
      </c>
      <c r="AS13" s="1">
        <f>AR13-AT13</f>
        <v>0</v>
      </c>
      <c r="AT13" s="1">
        <v>3600</v>
      </c>
      <c r="AU13" s="1">
        <f>AT13-AV13</f>
        <v>-300</v>
      </c>
      <c r="AV13" s="1">
        <v>3900</v>
      </c>
      <c r="AW13" s="1">
        <f>AV13-AX13</f>
        <v>100</v>
      </c>
      <c r="AX13" s="1">
        <v>3800</v>
      </c>
      <c r="AY13" s="1">
        <f>AX13-AZ13</f>
        <v>280</v>
      </c>
      <c r="AZ13" s="1">
        <v>3520</v>
      </c>
      <c r="BA13" s="9">
        <v>4600</v>
      </c>
      <c r="BB13" s="114">
        <f>BA13-BC13</f>
        <v>-1500</v>
      </c>
      <c r="BC13" s="114">
        <v>6100</v>
      </c>
      <c r="BD13" s="1">
        <f>BC13-BE13</f>
        <v>1300</v>
      </c>
      <c r="BE13" s="1">
        <v>4800</v>
      </c>
      <c r="BF13" s="1">
        <f>BE13-BG13</f>
        <v>-120</v>
      </c>
      <c r="BG13" s="1">
        <v>4920</v>
      </c>
      <c r="BH13" s="1">
        <f>BG13-BI13</f>
        <v>-80</v>
      </c>
      <c r="BI13" s="1">
        <v>5000</v>
      </c>
      <c r="BJ13" s="1">
        <f>BI13-BK13</f>
        <v>-850</v>
      </c>
      <c r="BK13" s="1">
        <v>5850</v>
      </c>
    </row>
    <row r="14" spans="1:63" x14ac:dyDescent="0.3">
      <c r="A14" s="1">
        <v>12</v>
      </c>
      <c r="B14" s="1">
        <f>C14-A14</f>
        <v>2</v>
      </c>
      <c r="C14" s="1">
        <v>14</v>
      </c>
      <c r="D14" s="1">
        <f>E14-C14</f>
        <v>1</v>
      </c>
      <c r="E14" s="1">
        <v>15</v>
      </c>
      <c r="F14" s="1">
        <f>G14-E14</f>
        <v>-1</v>
      </c>
      <c r="G14" s="1">
        <v>14</v>
      </c>
      <c r="H14" s="1">
        <f>I14-G14</f>
        <v>0</v>
      </c>
      <c r="I14" s="1">
        <v>14</v>
      </c>
      <c r="J14" s="1">
        <f>K14-I14</f>
        <v>-1</v>
      </c>
      <c r="K14" s="1">
        <v>13</v>
      </c>
      <c r="L14" s="1">
        <f>M14-K14</f>
        <v>-1</v>
      </c>
      <c r="M14" s="1">
        <v>12</v>
      </c>
      <c r="N14" s="7" t="s">
        <v>285</v>
      </c>
      <c r="O14" t="s">
        <v>410</v>
      </c>
      <c r="P14" s="1" t="s">
        <v>75</v>
      </c>
      <c r="Q14" s="1">
        <v>1923</v>
      </c>
      <c r="R14" s="1">
        <f>$R$2-Q14</f>
        <v>100</v>
      </c>
      <c r="T14" s="30">
        <v>5324052</v>
      </c>
      <c r="U14" s="26">
        <f>T14-V14</f>
        <v>1344052</v>
      </c>
      <c r="V14" s="26">
        <v>3980000</v>
      </c>
      <c r="W14" s="26">
        <f>V14-X14</f>
        <v>1039837</v>
      </c>
      <c r="X14" s="27">
        <v>2940163</v>
      </c>
      <c r="Y14" s="26">
        <f>X14-Z14</f>
        <v>-48147</v>
      </c>
      <c r="Z14" s="27">
        <v>2988310</v>
      </c>
      <c r="AA14" s="26">
        <f>Z14-AB14</f>
        <v>-105478</v>
      </c>
      <c r="AB14" s="27">
        <v>3093788</v>
      </c>
      <c r="AC14" s="26">
        <f>AB14-AD14</f>
        <v>267331</v>
      </c>
      <c r="AD14" s="27">
        <v>2826457</v>
      </c>
      <c r="AE14" s="9">
        <v>15000</v>
      </c>
      <c r="AF14" s="117">
        <f>AE14-AG14</f>
        <v>1000</v>
      </c>
      <c r="AG14" s="114">
        <v>14000</v>
      </c>
      <c r="AH14" s="1">
        <f>AG14-AI14</f>
        <v>1000</v>
      </c>
      <c r="AI14" s="1">
        <v>13000</v>
      </c>
      <c r="AJ14" s="1">
        <f>AI14-AK14</f>
        <v>0</v>
      </c>
      <c r="AK14" s="1">
        <v>13000</v>
      </c>
      <c r="AL14" s="1">
        <f>AK14-AM14</f>
        <v>0</v>
      </c>
      <c r="AM14" s="1">
        <v>13000</v>
      </c>
      <c r="AN14" s="1">
        <f>AM14-AO14</f>
        <v>0</v>
      </c>
      <c r="AO14" s="1">
        <v>13000</v>
      </c>
      <c r="AP14" s="9">
        <v>4457</v>
      </c>
      <c r="AQ14" s="114">
        <f>AP14-AR14</f>
        <v>97</v>
      </c>
      <c r="AR14" s="114">
        <v>4360</v>
      </c>
      <c r="AS14" s="1">
        <f>AR14-AT14</f>
        <v>224</v>
      </c>
      <c r="AT14" s="1">
        <v>4136</v>
      </c>
      <c r="AU14" s="1">
        <f>AT14-AV14</f>
        <v>-1</v>
      </c>
      <c r="AV14" s="1">
        <v>4137</v>
      </c>
      <c r="AW14" s="1">
        <f>AV14-AX14</f>
        <v>-136</v>
      </c>
      <c r="AX14" s="1">
        <v>4273</v>
      </c>
      <c r="AY14" s="1">
        <f>AX14-AZ14</f>
        <v>-163</v>
      </c>
      <c r="AZ14" s="1">
        <v>4436</v>
      </c>
      <c r="BA14" s="9">
        <v>23968</v>
      </c>
      <c r="BB14" s="114">
        <f>BA14-BC14</f>
        <v>530</v>
      </c>
      <c r="BC14" s="114">
        <v>23438</v>
      </c>
      <c r="BD14" s="1">
        <f>BC14-BE14</f>
        <v>662</v>
      </c>
      <c r="BE14" s="1">
        <v>22776</v>
      </c>
      <c r="BF14" s="1">
        <f>BE14-BG14</f>
        <v>-850</v>
      </c>
      <c r="BG14" s="1">
        <v>23626</v>
      </c>
      <c r="BH14" s="1">
        <f>BG14-BI14</f>
        <v>946</v>
      </c>
      <c r="BI14" s="1">
        <v>22680</v>
      </c>
      <c r="BJ14" s="1">
        <f>BI14-BK14</f>
        <v>405</v>
      </c>
      <c r="BK14" s="1">
        <v>22275</v>
      </c>
    </row>
    <row r="15" spans="1:63" x14ac:dyDescent="0.3">
      <c r="A15" s="1">
        <v>13</v>
      </c>
      <c r="B15" s="1">
        <f>C15-A15</f>
        <v>-3</v>
      </c>
      <c r="C15" s="1">
        <v>10</v>
      </c>
      <c r="D15" s="1">
        <f>E15-C15</f>
        <v>-2</v>
      </c>
      <c r="E15" s="1">
        <v>8</v>
      </c>
      <c r="F15" s="1">
        <f>G15-E15</f>
        <v>-3</v>
      </c>
      <c r="G15" s="1">
        <v>5</v>
      </c>
      <c r="H15" s="1">
        <f>I15-G15</f>
        <v>1</v>
      </c>
      <c r="I15" s="1">
        <v>6</v>
      </c>
      <c r="J15" s="1">
        <f>K15-I15</f>
        <v>0</v>
      </c>
      <c r="K15" s="1">
        <v>6</v>
      </c>
      <c r="L15" s="1">
        <f>M15-K15</f>
        <v>-1</v>
      </c>
      <c r="M15" s="1">
        <v>5</v>
      </c>
      <c r="N15" s="7" t="s">
        <v>281</v>
      </c>
      <c r="O15" t="s">
        <v>408</v>
      </c>
      <c r="P15" s="1" t="s">
        <v>271</v>
      </c>
      <c r="Q15" s="1">
        <v>1924</v>
      </c>
      <c r="R15" s="1">
        <f>$R$2-Q15</f>
        <v>99</v>
      </c>
      <c r="S15" s="1" t="s">
        <v>256</v>
      </c>
      <c r="T15" s="30">
        <v>5245000</v>
      </c>
      <c r="U15" s="26">
        <f>T15-V15</f>
        <v>123000</v>
      </c>
      <c r="V15" s="26">
        <v>5122000</v>
      </c>
      <c r="W15" s="26">
        <f>V15-X15</f>
        <v>608300</v>
      </c>
      <c r="X15" s="27">
        <v>4513700</v>
      </c>
      <c r="Y15" s="26">
        <f>X15-Z15</f>
        <v>-357500</v>
      </c>
      <c r="Z15" s="27">
        <v>4871200</v>
      </c>
      <c r="AA15" s="26">
        <f>Z15-AB15</f>
        <v>-220800</v>
      </c>
      <c r="AB15" s="27">
        <v>5092000</v>
      </c>
      <c r="AC15" s="26">
        <f>AB15-AD15</f>
        <v>201000</v>
      </c>
      <c r="AD15" s="27">
        <v>4891000</v>
      </c>
      <c r="AE15" s="9">
        <v>30000</v>
      </c>
      <c r="AF15" s="117">
        <f>AE15-AG15</f>
        <v>-2000</v>
      </c>
      <c r="AG15" s="114">
        <v>32000</v>
      </c>
      <c r="AH15" s="1">
        <f>AG15-AI15</f>
        <v>2000</v>
      </c>
      <c r="AI15" s="1">
        <v>30000</v>
      </c>
      <c r="AJ15" s="1">
        <f>AI15-AK15</f>
        <v>0</v>
      </c>
      <c r="AK15" s="1">
        <v>30000</v>
      </c>
      <c r="AL15" s="1">
        <f>AK15-AM15</f>
        <v>-1000</v>
      </c>
      <c r="AM15" s="1">
        <v>31000</v>
      </c>
      <c r="AN15" s="1">
        <f>AM15-AO15</f>
        <v>-1000</v>
      </c>
      <c r="AO15" s="1">
        <v>32000</v>
      </c>
      <c r="AP15" s="9">
        <v>11700</v>
      </c>
      <c r="AQ15" s="114">
        <f>AP15-AR15</f>
        <v>-2500</v>
      </c>
      <c r="AR15" s="114">
        <v>14200</v>
      </c>
      <c r="AS15" s="1">
        <f>AR15-AT15</f>
        <v>700</v>
      </c>
      <c r="AT15" s="1">
        <v>13500</v>
      </c>
      <c r="AU15" s="1">
        <f>AT15-AV15</f>
        <v>-600</v>
      </c>
      <c r="AV15" s="1">
        <v>14100</v>
      </c>
      <c r="AW15" s="1">
        <f>AV15-AX15</f>
        <v>0</v>
      </c>
      <c r="AX15" s="1">
        <v>14100</v>
      </c>
      <c r="AY15" s="1">
        <f>AX15-AZ15</f>
        <v>0</v>
      </c>
      <c r="AZ15" s="1">
        <v>14100</v>
      </c>
      <c r="BA15" s="9">
        <v>42000</v>
      </c>
      <c r="BB15" s="114">
        <f>BA15-BC15</f>
        <v>0</v>
      </c>
      <c r="BC15" s="114">
        <v>42000</v>
      </c>
      <c r="BD15" s="1">
        <f>BC15-BE15</f>
        <v>100</v>
      </c>
      <c r="BE15" s="1">
        <v>41900</v>
      </c>
      <c r="BF15" s="1">
        <f>BE15-BG15</f>
        <v>-1800</v>
      </c>
      <c r="BG15" s="1">
        <v>43700</v>
      </c>
      <c r="BH15" s="1">
        <f>BG15-BI15</f>
        <v>-1300</v>
      </c>
      <c r="BI15" s="1">
        <v>45000</v>
      </c>
      <c r="BJ15" s="1">
        <f>BI15-BK15</f>
        <v>400</v>
      </c>
      <c r="BK15" s="1">
        <v>44600</v>
      </c>
    </row>
    <row r="16" spans="1:63" x14ac:dyDescent="0.3">
      <c r="A16" s="1">
        <v>14</v>
      </c>
      <c r="B16" s="1">
        <f>C16-A16</f>
        <v>-2</v>
      </c>
      <c r="C16" s="1">
        <v>12</v>
      </c>
      <c r="D16" s="1">
        <f>E16-C16</f>
        <v>0</v>
      </c>
      <c r="E16" s="1">
        <v>12</v>
      </c>
      <c r="F16" s="1">
        <f>G16-E16</f>
        <v>1</v>
      </c>
      <c r="G16" s="1">
        <v>13</v>
      </c>
      <c r="H16" s="1">
        <f>I16-G16</f>
        <v>0</v>
      </c>
      <c r="I16" s="1">
        <v>13</v>
      </c>
      <c r="J16" s="1">
        <f>K16-I16</f>
        <v>1</v>
      </c>
      <c r="K16" s="1">
        <v>14</v>
      </c>
      <c r="L16" s="1">
        <f>M16-K16</f>
        <v>0</v>
      </c>
      <c r="M16" s="1">
        <v>14</v>
      </c>
      <c r="N16" s="7" t="s">
        <v>283</v>
      </c>
      <c r="O16" t="s">
        <v>114</v>
      </c>
      <c r="P16" s="1" t="s">
        <v>78</v>
      </c>
      <c r="Q16" s="1">
        <v>1931</v>
      </c>
      <c r="R16" s="1">
        <f>$R$2-Q16</f>
        <v>92</v>
      </c>
      <c r="T16" s="30">
        <v>5150000</v>
      </c>
      <c r="U16" s="26">
        <f>T16-V16</f>
        <v>703000</v>
      </c>
      <c r="V16" s="26">
        <v>4447000</v>
      </c>
      <c r="W16" s="26">
        <f>V16-X16</f>
        <v>888000</v>
      </c>
      <c r="X16" s="27">
        <v>3559000</v>
      </c>
      <c r="Y16" s="26">
        <f>X16-Z16</f>
        <v>299000</v>
      </c>
      <c r="Z16" s="27">
        <v>3260000</v>
      </c>
      <c r="AA16" s="26">
        <f>Z16-AB16</f>
        <v>100000</v>
      </c>
      <c r="AB16" s="27">
        <v>3160000</v>
      </c>
      <c r="AC16" s="26">
        <f>AB16-AD16</f>
        <v>420000</v>
      </c>
      <c r="AD16" s="27">
        <v>2740000</v>
      </c>
      <c r="AE16" s="9">
        <v>22111</v>
      </c>
      <c r="AF16" s="117">
        <f>AE16-AG16</f>
        <v>411</v>
      </c>
      <c r="AG16" s="114">
        <v>21700</v>
      </c>
      <c r="AH16" s="1">
        <f>AG16-AI16</f>
        <v>2700</v>
      </c>
      <c r="AI16" s="1">
        <v>19000</v>
      </c>
      <c r="AJ16" s="1">
        <f>AI16-AK16</f>
        <v>6000</v>
      </c>
      <c r="AK16" s="1">
        <v>13000</v>
      </c>
      <c r="AL16" s="1">
        <f>AK16-AM16</f>
        <v>-5451</v>
      </c>
      <c r="AM16" s="1">
        <v>18451</v>
      </c>
      <c r="AN16" s="1">
        <f>AM16-AO16</f>
        <v>1054</v>
      </c>
      <c r="AO16" s="1">
        <v>17397</v>
      </c>
      <c r="AP16" s="9">
        <v>9694</v>
      </c>
      <c r="AQ16" s="114">
        <f>AP16-AR16</f>
        <v>1194</v>
      </c>
      <c r="AR16" s="114">
        <v>8500</v>
      </c>
      <c r="AS16" s="1">
        <f>AR16-AT16</f>
        <v>457</v>
      </c>
      <c r="AT16" s="1">
        <v>8043</v>
      </c>
      <c r="AU16" s="1">
        <f>AT16-AV16</f>
        <v>3906</v>
      </c>
      <c r="AV16" s="1">
        <v>4137</v>
      </c>
      <c r="AW16" s="1">
        <f>AV16-AX16</f>
        <v>-3432</v>
      </c>
      <c r="AX16" s="1">
        <v>7569</v>
      </c>
      <c r="AY16" s="1">
        <f>AX16-AZ16</f>
        <v>874</v>
      </c>
      <c r="AZ16" s="1">
        <v>6695</v>
      </c>
      <c r="BA16" s="9">
        <v>37032</v>
      </c>
      <c r="BB16" s="114">
        <f>BA16-BC16</f>
        <v>3032</v>
      </c>
      <c r="BC16" s="114">
        <v>34000</v>
      </c>
      <c r="BD16" s="1">
        <f>BC16-BE16</f>
        <v>1344</v>
      </c>
      <c r="BE16" s="1">
        <v>32656</v>
      </c>
      <c r="BF16" s="1">
        <f>BE16-BG16</f>
        <v>8960</v>
      </c>
      <c r="BG16" s="1">
        <v>23696</v>
      </c>
      <c r="BH16" s="1">
        <f>BG16-BI16</f>
        <v>-5823</v>
      </c>
      <c r="BI16" s="1">
        <v>29519</v>
      </c>
      <c r="BJ16" s="1">
        <f>BI16-BK16</f>
        <v>2076</v>
      </c>
      <c r="BK16" s="1">
        <v>27443</v>
      </c>
    </row>
    <row r="17" spans="1:63" x14ac:dyDescent="0.3">
      <c r="A17" s="1">
        <v>15</v>
      </c>
      <c r="B17" s="1">
        <f>C17-A17</f>
        <v>0</v>
      </c>
      <c r="C17" s="1">
        <v>15</v>
      </c>
      <c r="D17" s="1">
        <f>E17-C17</f>
        <v>-1</v>
      </c>
      <c r="E17" s="1">
        <v>14</v>
      </c>
      <c r="F17" s="1">
        <f>G17-E17</f>
        <v>1</v>
      </c>
      <c r="G17" s="1">
        <v>15</v>
      </c>
      <c r="H17" s="1">
        <f>I17-G17</f>
        <v>1</v>
      </c>
      <c r="I17" s="1">
        <v>16</v>
      </c>
      <c r="J17" s="1">
        <f>K17-I17</f>
        <v>3</v>
      </c>
      <c r="K17" s="1">
        <v>19</v>
      </c>
      <c r="L17" s="1">
        <f>M17-K17</f>
        <v>2</v>
      </c>
      <c r="M17" s="1">
        <v>21</v>
      </c>
      <c r="N17" s="7" t="s">
        <v>286</v>
      </c>
      <c r="O17" t="s">
        <v>412</v>
      </c>
      <c r="P17" s="1" t="s">
        <v>81</v>
      </c>
      <c r="Q17" s="1">
        <v>1969</v>
      </c>
      <c r="R17" s="1">
        <f>$R$2-Q17</f>
        <v>54</v>
      </c>
      <c r="T17" s="30">
        <v>4400000</v>
      </c>
      <c r="U17" s="26">
        <f>T17-V17</f>
        <v>700000</v>
      </c>
      <c r="V17" s="26">
        <v>3700000</v>
      </c>
      <c r="W17" s="26">
        <f>V17-X17</f>
        <v>500000</v>
      </c>
      <c r="X17" s="27">
        <v>3200000</v>
      </c>
      <c r="Y17" s="26">
        <f>X17-Z17</f>
        <v>600000</v>
      </c>
      <c r="Z17" s="27">
        <v>2600000</v>
      </c>
      <c r="AA17" s="26">
        <f>Z17-AB17</f>
        <v>300000</v>
      </c>
      <c r="AB17" s="27">
        <v>2300000</v>
      </c>
      <c r="AC17" s="26">
        <f>AB17-AD17</f>
        <v>600000</v>
      </c>
      <c r="AD17" s="27">
        <v>1700000</v>
      </c>
      <c r="AE17" s="9">
        <v>20743</v>
      </c>
      <c r="AF17" s="117">
        <f>AE17-AG17</f>
        <v>749</v>
      </c>
      <c r="AG17" s="114">
        <v>19994</v>
      </c>
      <c r="AH17" s="1">
        <f>AG17-AI17</f>
        <v>40</v>
      </c>
      <c r="AI17" s="1">
        <v>19954</v>
      </c>
      <c r="AJ17" s="1">
        <f>AI17-AK17</f>
        <v>479</v>
      </c>
      <c r="AK17" s="1">
        <v>19475</v>
      </c>
      <c r="AL17" s="1">
        <f>AK17-AM17</f>
        <v>463</v>
      </c>
      <c r="AM17" s="1">
        <v>19012</v>
      </c>
      <c r="AN17" s="1">
        <f>AM17-AO17</f>
        <v>1001</v>
      </c>
      <c r="AO17" s="1">
        <v>18011</v>
      </c>
      <c r="AP17" s="9">
        <v>8242</v>
      </c>
      <c r="AQ17" s="114">
        <f>AP17-AR17</f>
        <v>2659</v>
      </c>
      <c r="AR17" s="114">
        <v>5583</v>
      </c>
      <c r="AS17" s="1">
        <f>AR17-AT17</f>
        <v>-1091</v>
      </c>
      <c r="AT17" s="1">
        <v>6674</v>
      </c>
      <c r="AU17" s="1">
        <f>AT17-AV17</f>
        <v>2040</v>
      </c>
      <c r="AV17" s="1">
        <v>4634</v>
      </c>
      <c r="AW17" s="1">
        <f>AV17-AX17</f>
        <v>1143</v>
      </c>
      <c r="AX17" s="1">
        <v>3491</v>
      </c>
      <c r="AY17" s="1">
        <f>AX17-AZ17</f>
        <v>556</v>
      </c>
      <c r="AZ17" s="1">
        <v>2935</v>
      </c>
      <c r="BA17" s="9">
        <v>22375</v>
      </c>
      <c r="BB17" s="114">
        <f>BA17-BC17</f>
        <v>8604</v>
      </c>
      <c r="BC17" s="114">
        <v>13771</v>
      </c>
      <c r="BD17" s="1">
        <f>BC17-BE17</f>
        <v>-8190</v>
      </c>
      <c r="BE17" s="1">
        <v>21961</v>
      </c>
      <c r="BF17" s="1">
        <f>BE17-BG17</f>
        <v>4335</v>
      </c>
      <c r="BG17" s="1">
        <v>17626</v>
      </c>
      <c r="BH17" s="1">
        <f>BG17-BI17</f>
        <v>7464</v>
      </c>
      <c r="BI17" s="1">
        <v>10162</v>
      </c>
      <c r="BJ17" s="1">
        <f>BI17-BK17</f>
        <v>1054</v>
      </c>
      <c r="BK17" s="1">
        <v>9108</v>
      </c>
    </row>
    <row r="18" spans="1:63" x14ac:dyDescent="0.3">
      <c r="A18" s="1">
        <v>16</v>
      </c>
      <c r="B18" s="1">
        <f>C18-A18</f>
        <v>0</v>
      </c>
      <c r="C18" s="1">
        <v>16</v>
      </c>
      <c r="D18" s="1">
        <f>E18-C18</f>
        <v>0</v>
      </c>
      <c r="E18" s="1">
        <v>16</v>
      </c>
      <c r="F18" s="1">
        <f>G18-E18</f>
        <v>2</v>
      </c>
      <c r="G18" s="1">
        <v>18</v>
      </c>
      <c r="H18" s="1">
        <f>I18-G18</f>
        <v>1</v>
      </c>
      <c r="I18" s="1">
        <v>19</v>
      </c>
      <c r="J18" s="1">
        <f>K18-I18</f>
        <v>-2</v>
      </c>
      <c r="K18" s="1">
        <v>17</v>
      </c>
      <c r="L18" s="1">
        <f>M18-K18</f>
        <v>10</v>
      </c>
      <c r="M18" s="1">
        <v>27</v>
      </c>
      <c r="N18" s="7" t="s">
        <v>287</v>
      </c>
      <c r="O18" t="s">
        <v>413</v>
      </c>
      <c r="P18" s="1" t="s">
        <v>100</v>
      </c>
      <c r="Q18" s="1">
        <v>1932</v>
      </c>
      <c r="R18" s="1">
        <f>$R$2-Q18</f>
        <v>91</v>
      </c>
      <c r="T18" s="30">
        <v>3900000</v>
      </c>
      <c r="U18" s="26">
        <f>T18-V18</f>
        <v>800000</v>
      </c>
      <c r="V18" s="26">
        <v>3100000</v>
      </c>
      <c r="W18" s="26">
        <f>V18-X18</f>
        <v>470000</v>
      </c>
      <c r="X18" s="27">
        <v>2630000</v>
      </c>
      <c r="Y18" s="26">
        <f>X18-Z18</f>
        <v>490000</v>
      </c>
      <c r="Z18" s="27">
        <v>2140000</v>
      </c>
      <c r="AA18" s="26">
        <f>Z18-AB18</f>
        <v>100000</v>
      </c>
      <c r="AB18" s="27">
        <v>2040000</v>
      </c>
      <c r="AC18" s="26">
        <f>AB18-AD18</f>
        <v>130000</v>
      </c>
      <c r="AD18" s="27">
        <v>1910000</v>
      </c>
      <c r="AE18" s="9">
        <v>16800</v>
      </c>
      <c r="AF18" s="117">
        <f>AE18-AG18</f>
        <v>1300</v>
      </c>
      <c r="AG18" s="114">
        <v>15500</v>
      </c>
      <c r="AH18" s="1">
        <f>AG18-AI18</f>
        <v>1000</v>
      </c>
      <c r="AI18" s="1">
        <v>14500</v>
      </c>
      <c r="AJ18" s="1">
        <f>AI18-AK18</f>
        <v>1900</v>
      </c>
      <c r="AK18" s="1">
        <v>12600</v>
      </c>
      <c r="AL18" s="1">
        <f>AK18-AM18</f>
        <v>1700</v>
      </c>
      <c r="AM18" s="1">
        <v>10900</v>
      </c>
      <c r="AN18" s="1">
        <f>AM18-AO18</f>
        <v>900</v>
      </c>
      <c r="AO18" s="1">
        <v>10000</v>
      </c>
      <c r="AP18" s="9">
        <v>3700</v>
      </c>
      <c r="AQ18" s="114">
        <f>AP18-AR18</f>
        <v>-900</v>
      </c>
      <c r="AR18" s="114">
        <v>4600</v>
      </c>
      <c r="AS18" s="1">
        <f>AR18-AT18</f>
        <v>100</v>
      </c>
      <c r="AT18" s="1">
        <v>4500</v>
      </c>
      <c r="AU18" s="1">
        <f>AT18-AV18</f>
        <v>-50</v>
      </c>
      <c r="AV18" s="1">
        <v>4550</v>
      </c>
      <c r="AW18" s="1">
        <f>AV18-AX18</f>
        <v>550</v>
      </c>
      <c r="AX18" s="1">
        <v>4000</v>
      </c>
      <c r="AY18" s="1">
        <f>AX18-AZ18</f>
        <v>0</v>
      </c>
      <c r="AZ18" s="1">
        <v>4000</v>
      </c>
      <c r="BA18" s="9">
        <v>14300</v>
      </c>
      <c r="BB18" s="114">
        <f>BA18-BC18</f>
        <v>1300</v>
      </c>
      <c r="BC18" s="114">
        <v>13000</v>
      </c>
      <c r="BD18" s="1">
        <f>BC18-BE18</f>
        <v>500</v>
      </c>
      <c r="BE18" s="1">
        <v>12500</v>
      </c>
      <c r="BF18" s="1">
        <f>BE18-BG18</f>
        <v>0</v>
      </c>
      <c r="BG18" s="1">
        <v>12500</v>
      </c>
      <c r="BH18" s="1">
        <f>BG18-BI18</f>
        <v>2800</v>
      </c>
      <c r="BI18" s="1">
        <v>9700</v>
      </c>
      <c r="BJ18" s="1">
        <f>BI18-BK18</f>
        <v>800</v>
      </c>
      <c r="BK18" s="1">
        <v>8900</v>
      </c>
    </row>
    <row r="19" spans="1:63" x14ac:dyDescent="0.3">
      <c r="A19" s="1">
        <v>17</v>
      </c>
      <c r="B19" s="1">
        <f>C19-A19</f>
        <v>0</v>
      </c>
      <c r="C19" s="1">
        <v>17</v>
      </c>
      <c r="D19" s="1">
        <f>E19-C19</f>
        <v>0</v>
      </c>
      <c r="E19" s="1">
        <v>17</v>
      </c>
      <c r="F19" s="1">
        <f>G19-E19</f>
        <v>-1</v>
      </c>
      <c r="G19" s="1">
        <v>16</v>
      </c>
      <c r="H19" s="1">
        <f>I19-G19</f>
        <v>-1</v>
      </c>
      <c r="I19" s="1">
        <v>15</v>
      </c>
      <c r="J19" s="1">
        <f>K19-I19</f>
        <v>0</v>
      </c>
      <c r="K19" s="1">
        <v>15</v>
      </c>
      <c r="L19" s="1">
        <f>M19-K19</f>
        <v>1</v>
      </c>
      <c r="M19" s="1">
        <v>16</v>
      </c>
      <c r="N19" s="7" t="s">
        <v>288</v>
      </c>
      <c r="O19" t="s">
        <v>415</v>
      </c>
      <c r="P19" s="1" t="s">
        <v>414</v>
      </c>
      <c r="Q19" s="1">
        <v>1956</v>
      </c>
      <c r="R19" s="1">
        <f>$R$2-Q19</f>
        <v>67</v>
      </c>
      <c r="T19" s="30">
        <v>3289978</v>
      </c>
      <c r="U19" s="26">
        <f>T19-V19</f>
        <v>555978</v>
      </c>
      <c r="V19" s="26">
        <v>2734000</v>
      </c>
      <c r="W19" s="26">
        <f>V19-X19</f>
        <v>361822</v>
      </c>
      <c r="X19" s="27">
        <v>2372178</v>
      </c>
      <c r="Y19" s="26">
        <f>X19-Z19</f>
        <v>-91523</v>
      </c>
      <c r="Z19" s="27">
        <v>2463701</v>
      </c>
      <c r="AA19" s="26">
        <f>Z19-AB19</f>
        <v>5787</v>
      </c>
      <c r="AB19" s="27">
        <v>2457914</v>
      </c>
      <c r="AC19" s="26">
        <f>AB19-AD19</f>
        <v>341177</v>
      </c>
      <c r="AD19" s="27">
        <v>2116737</v>
      </c>
      <c r="AE19" s="9">
        <v>14300</v>
      </c>
      <c r="AF19" s="117">
        <f>AE19-AG19</f>
        <v>775</v>
      </c>
      <c r="AG19" s="114">
        <v>13525</v>
      </c>
      <c r="AH19" s="1">
        <f>AG19-AI19</f>
        <v>1233</v>
      </c>
      <c r="AI19" s="1">
        <v>12292</v>
      </c>
      <c r="AJ19" s="1">
        <f>AI19-AK19</f>
        <v>-444</v>
      </c>
      <c r="AK19" s="1">
        <v>12736</v>
      </c>
      <c r="AL19" s="1">
        <f>AK19-AM19</f>
        <v>-116</v>
      </c>
      <c r="AM19" s="1">
        <v>12852</v>
      </c>
      <c r="AN19" s="1">
        <f>AM19-AO19</f>
        <v>698</v>
      </c>
      <c r="AO19" s="1">
        <v>12154</v>
      </c>
      <c r="AP19" s="9">
        <v>8344</v>
      </c>
      <c r="AQ19" s="114">
        <f>AP19-AR19</f>
        <v>-431</v>
      </c>
      <c r="AR19" s="114">
        <v>8775</v>
      </c>
      <c r="AS19" s="1">
        <f>AR19-AT19</f>
        <v>914</v>
      </c>
      <c r="AT19" s="1">
        <v>7861</v>
      </c>
      <c r="AU19" s="1">
        <f>AT19-AV19</f>
        <v>-172</v>
      </c>
      <c r="AV19" s="1">
        <v>8033</v>
      </c>
      <c r="AW19" s="1">
        <f>AV19-AX19</f>
        <v>173</v>
      </c>
      <c r="AX19" s="1">
        <v>7860</v>
      </c>
      <c r="AY19" s="1">
        <f>AX19-AZ19</f>
        <v>380</v>
      </c>
      <c r="AZ19" s="1">
        <v>7480</v>
      </c>
      <c r="BA19" s="9">
        <v>27650</v>
      </c>
      <c r="BB19" s="114">
        <f>BA19-BC19</f>
        <v>425</v>
      </c>
      <c r="BC19" s="114">
        <v>27225</v>
      </c>
      <c r="BD19" s="1">
        <f>BC19-BE19</f>
        <v>2825</v>
      </c>
      <c r="BE19" s="1">
        <v>24400</v>
      </c>
      <c r="BF19" s="1">
        <f>BE19-BG19</f>
        <v>255</v>
      </c>
      <c r="BG19" s="1">
        <v>24145</v>
      </c>
      <c r="BH19" s="1">
        <f>BG19-BI19</f>
        <v>-1110</v>
      </c>
      <c r="BI19" s="1">
        <v>25255</v>
      </c>
      <c r="BJ19" s="1">
        <f>BI19-BK19</f>
        <v>755</v>
      </c>
      <c r="BK19" s="1">
        <v>24500</v>
      </c>
    </row>
    <row r="20" spans="1:63" x14ac:dyDescent="0.3">
      <c r="A20" s="1">
        <v>18</v>
      </c>
      <c r="B20" s="1">
        <f>C20-A20</f>
        <v>1</v>
      </c>
      <c r="C20" s="1">
        <v>19</v>
      </c>
      <c r="D20" s="1">
        <f>E20-C20</f>
        <v>0</v>
      </c>
      <c r="E20" s="1">
        <v>19</v>
      </c>
      <c r="F20" s="1">
        <f>G20-E20</f>
        <v>0</v>
      </c>
      <c r="G20" s="1">
        <v>19</v>
      </c>
      <c r="H20" s="1">
        <f>I20-G20</f>
        <v>4</v>
      </c>
      <c r="I20" s="1">
        <v>23</v>
      </c>
      <c r="J20" s="1">
        <f>K20-I20</f>
        <v>-1</v>
      </c>
      <c r="K20" s="1">
        <v>22</v>
      </c>
      <c r="L20" s="1">
        <f>M20-K20</f>
        <v>2</v>
      </c>
      <c r="M20" s="1">
        <v>24</v>
      </c>
      <c r="N20" s="7" t="s">
        <v>290</v>
      </c>
      <c r="O20" t="s">
        <v>417</v>
      </c>
      <c r="P20" s="1" t="s">
        <v>87</v>
      </c>
      <c r="Q20" s="1">
        <v>1965</v>
      </c>
      <c r="R20" s="1">
        <f>$R$2-Q20</f>
        <v>58</v>
      </c>
      <c r="T20" s="30">
        <v>2864000</v>
      </c>
      <c r="U20" s="26">
        <f>T20-V20</f>
        <v>437000</v>
      </c>
      <c r="V20" s="26">
        <v>2427000</v>
      </c>
      <c r="W20" s="26">
        <f>V20-X20</f>
        <v>454000</v>
      </c>
      <c r="X20" s="27">
        <v>1973000</v>
      </c>
      <c r="Y20" s="26">
        <f>X20-Z20</f>
        <v>1000</v>
      </c>
      <c r="Z20" s="27">
        <v>1972000</v>
      </c>
      <c r="AA20" s="26">
        <f>Z20-AB20</f>
        <v>280000</v>
      </c>
      <c r="AB20" s="27">
        <v>1692000</v>
      </c>
      <c r="AC20" s="26">
        <f>AB20-AD20</f>
        <v>112000</v>
      </c>
      <c r="AD20" s="27">
        <v>1580000</v>
      </c>
      <c r="AE20" s="9" t="s">
        <v>550</v>
      </c>
      <c r="AF20" s="117" t="s">
        <v>12</v>
      </c>
      <c r="AP20" s="9">
        <v>6774</v>
      </c>
      <c r="AQ20" s="114">
        <f>AP20-AR20</f>
        <v>0</v>
      </c>
      <c r="AR20" s="114">
        <v>6774</v>
      </c>
      <c r="AW20" s="1" t="s">
        <v>12</v>
      </c>
      <c r="AX20" s="1">
        <v>5084</v>
      </c>
      <c r="AY20" s="1">
        <f>AX20-AZ20</f>
        <v>0</v>
      </c>
      <c r="AZ20" s="1">
        <v>5084</v>
      </c>
      <c r="BA20" s="9">
        <v>19709</v>
      </c>
      <c r="BB20" s="114">
        <f>BA20-BC20</f>
        <v>0</v>
      </c>
      <c r="BC20" s="114">
        <v>19709</v>
      </c>
      <c r="BD20" s="1" t="s">
        <v>12</v>
      </c>
      <c r="BF20" s="1" t="s">
        <v>12</v>
      </c>
      <c r="BH20" s="1" t="s">
        <v>12</v>
      </c>
      <c r="BI20" s="1">
        <v>15675</v>
      </c>
      <c r="BJ20" s="1">
        <f>BI20-BK20</f>
        <v>0</v>
      </c>
      <c r="BK20" s="1">
        <v>15675</v>
      </c>
    </row>
    <row r="21" spans="1:63" x14ac:dyDescent="0.3">
      <c r="A21" s="1">
        <v>19</v>
      </c>
      <c r="B21" s="1">
        <f>C21-A21</f>
        <v>1</v>
      </c>
      <c r="C21" s="1">
        <v>20</v>
      </c>
      <c r="D21" s="1">
        <f>E21-C21</f>
        <v>-2</v>
      </c>
      <c r="E21" s="1">
        <v>18</v>
      </c>
      <c r="F21" s="1">
        <f>G21-E21</f>
        <v>-1</v>
      </c>
      <c r="G21" s="1">
        <v>17</v>
      </c>
      <c r="H21" s="1">
        <f>I21-G21</f>
        <v>1</v>
      </c>
      <c r="I21" s="1">
        <v>18</v>
      </c>
      <c r="J21" s="1">
        <f>K21-I21</f>
        <v>0</v>
      </c>
      <c r="K21" s="1">
        <v>18</v>
      </c>
      <c r="L21" s="1">
        <f>M21-K21</f>
        <v>0</v>
      </c>
      <c r="M21" s="1">
        <v>18</v>
      </c>
      <c r="N21" s="7" t="s">
        <v>291</v>
      </c>
      <c r="O21" t="s">
        <v>418</v>
      </c>
      <c r="P21" s="1" t="s">
        <v>93</v>
      </c>
      <c r="Q21" s="1">
        <v>1970</v>
      </c>
      <c r="R21" s="1">
        <f>$R$2-Q21</f>
        <v>53</v>
      </c>
      <c r="T21" s="30">
        <v>2813522</v>
      </c>
      <c r="U21" s="26">
        <f>T21-V21</f>
        <v>405522</v>
      </c>
      <c r="V21" s="26">
        <v>2408000</v>
      </c>
      <c r="W21" s="26">
        <f>V21-X21</f>
        <v>199236</v>
      </c>
      <c r="X21" s="27">
        <v>2208764</v>
      </c>
      <c r="Y21" s="26">
        <f>X21-Z21</f>
        <v>-79633</v>
      </c>
      <c r="Z21" s="27">
        <v>2288397</v>
      </c>
      <c r="AA21" s="26">
        <f>Z21-AB21</f>
        <v>102340</v>
      </c>
      <c r="AB21" s="27">
        <v>2186057</v>
      </c>
      <c r="AC21" s="26">
        <f>AB21-AD21</f>
        <v>311026</v>
      </c>
      <c r="AD21" s="27">
        <v>1875031</v>
      </c>
      <c r="AE21" s="9">
        <v>4685</v>
      </c>
      <c r="AF21" s="117">
        <f>AE21-AG21</f>
        <v>274</v>
      </c>
      <c r="AG21" s="114">
        <v>4411</v>
      </c>
      <c r="AH21" s="1">
        <f>AG21-AI21</f>
        <v>-428</v>
      </c>
      <c r="AI21" s="1">
        <v>4839</v>
      </c>
      <c r="AJ21" s="1">
        <f>AI21-AK21</f>
        <v>-61</v>
      </c>
      <c r="AK21" s="1">
        <v>4900</v>
      </c>
      <c r="AL21" s="1">
        <f>AK21-AM21</f>
        <v>0</v>
      </c>
      <c r="AM21" s="1">
        <v>4900</v>
      </c>
      <c r="AN21" s="1">
        <f>AM21-AO21</f>
        <v>600</v>
      </c>
      <c r="AO21" s="1">
        <v>4300</v>
      </c>
      <c r="AP21" s="9">
        <v>7821</v>
      </c>
      <c r="AQ21" s="114">
        <f>AP21-AR21</f>
        <v>220</v>
      </c>
      <c r="AR21" s="114">
        <v>7601</v>
      </c>
      <c r="AS21" s="1">
        <f>AR21-AT21</f>
        <v>402</v>
      </c>
      <c r="AT21" s="1">
        <v>7199</v>
      </c>
      <c r="AU21" s="1">
        <f>AT21-AV21</f>
        <v>-217</v>
      </c>
      <c r="AV21" s="1">
        <v>7416</v>
      </c>
      <c r="AW21" s="1">
        <f>AV21-AX21</f>
        <v>190</v>
      </c>
      <c r="AX21" s="1">
        <v>7226</v>
      </c>
      <c r="AY21" s="1">
        <f>AX21-AZ21</f>
        <v>930</v>
      </c>
      <c r="AZ21" s="1">
        <v>6296</v>
      </c>
      <c r="BA21" s="9">
        <v>17472</v>
      </c>
      <c r="BB21" s="114">
        <f>BA21-BC21</f>
        <v>2772</v>
      </c>
      <c r="BC21" s="114">
        <v>14700</v>
      </c>
      <c r="BD21" s="1">
        <f>BC21-BE21</f>
        <v>538</v>
      </c>
      <c r="BE21" s="1">
        <v>14162</v>
      </c>
      <c r="BF21" s="1">
        <f>BE21-BG21</f>
        <v>46</v>
      </c>
      <c r="BG21" s="1">
        <v>14116</v>
      </c>
      <c r="BH21" s="1">
        <f>BG21-BI21</f>
        <v>592</v>
      </c>
      <c r="BI21" s="1">
        <v>13524</v>
      </c>
      <c r="BJ21" s="1">
        <f>BI21-BK21</f>
        <v>771</v>
      </c>
      <c r="BK21" s="1">
        <v>12753</v>
      </c>
    </row>
    <row r="22" spans="1:63" x14ac:dyDescent="0.3">
      <c r="A22" s="1">
        <v>20</v>
      </c>
      <c r="B22" s="1">
        <f>C22-A22</f>
        <v>-2</v>
      </c>
      <c r="C22" s="1">
        <v>18</v>
      </c>
      <c r="D22" s="1">
        <f>E22-C22</f>
        <v>4</v>
      </c>
      <c r="E22" s="1">
        <v>22</v>
      </c>
      <c r="F22" s="1">
        <f>G22-E22</f>
        <v>14</v>
      </c>
      <c r="G22" s="1">
        <v>36</v>
      </c>
      <c r="H22" s="1">
        <f>I22-G22</f>
        <v>0</v>
      </c>
      <c r="I22" s="1">
        <v>36</v>
      </c>
      <c r="J22" s="1">
        <f>K22-I22</f>
        <v>-8</v>
      </c>
      <c r="K22" s="1">
        <v>28</v>
      </c>
      <c r="L22" s="1">
        <f>M22-K22</f>
        <v>-8</v>
      </c>
      <c r="M22" s="1">
        <v>20</v>
      </c>
      <c r="N22" s="7" t="s">
        <v>289</v>
      </c>
      <c r="O22" t="s">
        <v>416</v>
      </c>
      <c r="P22" s="1" t="s">
        <v>74</v>
      </c>
      <c r="Q22" s="1">
        <v>1960</v>
      </c>
      <c r="R22" s="1">
        <f>$R$2-Q22</f>
        <v>63</v>
      </c>
      <c r="T22" s="30">
        <v>2800000</v>
      </c>
      <c r="U22" s="26">
        <f>T22-V22</f>
        <v>200000</v>
      </c>
      <c r="V22" s="26">
        <v>2600000</v>
      </c>
      <c r="W22" s="26">
        <f>V22-X22</f>
        <v>953883</v>
      </c>
      <c r="X22" s="27">
        <v>1646117</v>
      </c>
      <c r="Y22" s="26">
        <f>X22-Z22</f>
        <v>479838</v>
      </c>
      <c r="Z22" s="27">
        <v>1166279</v>
      </c>
      <c r="AA22" s="26">
        <f>Z22-AB22</f>
        <v>88236</v>
      </c>
      <c r="AB22" s="27">
        <v>1078043</v>
      </c>
      <c r="AC22" s="26">
        <f>AB22-AD22</f>
        <v>-265068</v>
      </c>
      <c r="AD22" s="27">
        <v>1343111</v>
      </c>
      <c r="AE22" s="9">
        <v>13222</v>
      </c>
      <c r="AF22" s="117">
        <f>AE22-AG22</f>
        <v>-311</v>
      </c>
      <c r="AG22" s="114">
        <v>13533</v>
      </c>
      <c r="AH22" s="1">
        <f>AG22-AI22</f>
        <v>2651</v>
      </c>
      <c r="AI22" s="1">
        <v>10882</v>
      </c>
      <c r="AJ22" s="1">
        <f>AI22-AK22</f>
        <v>-118</v>
      </c>
      <c r="AK22" s="1">
        <v>11000</v>
      </c>
      <c r="AL22" s="1">
        <f>AK22-AM22</f>
        <v>1000</v>
      </c>
      <c r="AM22" s="1">
        <v>10000</v>
      </c>
      <c r="AN22" s="1">
        <f>AM22-AO22</f>
        <v>0</v>
      </c>
      <c r="AO22" s="1">
        <v>10000</v>
      </c>
      <c r="AP22" s="9">
        <v>529</v>
      </c>
      <c r="AQ22" s="114">
        <f>AP22-AR22</f>
        <v>7</v>
      </c>
      <c r="AR22" s="114">
        <v>522</v>
      </c>
      <c r="AS22" s="1">
        <f>AR22-AT22</f>
        <v>60</v>
      </c>
      <c r="AT22" s="1">
        <v>462</v>
      </c>
      <c r="AU22" s="1">
        <f>AT22-AV22</f>
        <v>-3</v>
      </c>
      <c r="AV22" s="1">
        <v>465</v>
      </c>
      <c r="AW22" s="1">
        <f>AV22-AX22</f>
        <v>0</v>
      </c>
      <c r="AX22" s="1">
        <v>465</v>
      </c>
      <c r="AY22" s="1">
        <f>AX22-AZ22</f>
        <v>0</v>
      </c>
      <c r="AZ22" s="1">
        <v>465</v>
      </c>
      <c r="BA22" s="9">
        <v>1070</v>
      </c>
      <c r="BB22" s="114">
        <f>BA22-BC22</f>
        <v>-935</v>
      </c>
      <c r="BC22" s="114">
        <v>2005</v>
      </c>
      <c r="BD22" s="1">
        <f>BC22-BE22</f>
        <v>356</v>
      </c>
      <c r="BE22" s="1">
        <v>1649</v>
      </c>
      <c r="BF22" s="1">
        <f>BE22-BG22</f>
        <v>320</v>
      </c>
      <c r="BG22" s="1">
        <v>1329</v>
      </c>
      <c r="BH22" s="1">
        <f>BG22-BI22</f>
        <v>0</v>
      </c>
      <c r="BI22" s="1">
        <v>1329</v>
      </c>
      <c r="BJ22" s="1">
        <f>BI22-BK22</f>
        <v>0</v>
      </c>
      <c r="BK22" s="1">
        <v>1329</v>
      </c>
    </row>
    <row r="23" spans="1:63" x14ac:dyDescent="0.3">
      <c r="A23" s="1">
        <v>21</v>
      </c>
      <c r="B23" s="1">
        <f>C23-A23</f>
        <v>0</v>
      </c>
      <c r="C23" s="1">
        <v>21</v>
      </c>
      <c r="D23" s="1">
        <f>E23-C23</f>
        <v>-1</v>
      </c>
      <c r="E23" s="1">
        <v>20</v>
      </c>
      <c r="F23" s="1">
        <f>G23-E23</f>
        <v>1</v>
      </c>
      <c r="G23" s="1">
        <v>21</v>
      </c>
      <c r="H23" s="1">
        <f>I23-G23</f>
        <v>4</v>
      </c>
      <c r="I23" s="1">
        <v>25</v>
      </c>
      <c r="J23" s="1">
        <f>K23-I23</f>
        <v>2</v>
      </c>
      <c r="K23" s="1">
        <v>27</v>
      </c>
      <c r="L23" s="1">
        <f>M23-K23</f>
        <v>1</v>
      </c>
      <c r="M23" s="1">
        <v>28</v>
      </c>
      <c r="N23" s="7" t="s">
        <v>292</v>
      </c>
      <c r="O23" t="s">
        <v>419</v>
      </c>
      <c r="P23" s="1" t="s">
        <v>85</v>
      </c>
      <c r="Q23" s="1">
        <v>1924</v>
      </c>
      <c r="R23" s="1">
        <f>$R$2-Q23</f>
        <v>99</v>
      </c>
      <c r="T23" s="30">
        <v>2792057</v>
      </c>
      <c r="U23" s="26">
        <f>T23-V23</f>
        <v>492057</v>
      </c>
      <c r="V23" s="26">
        <v>2300000</v>
      </c>
      <c r="W23" s="26">
        <f>V23-X23</f>
        <v>477634</v>
      </c>
      <c r="X23" s="27">
        <v>1822366</v>
      </c>
      <c r="Y23" s="26">
        <f>X23-Z23</f>
        <v>35631</v>
      </c>
      <c r="Z23" s="27">
        <v>1786735</v>
      </c>
      <c r="AA23" s="26">
        <f>Z23-AB23</f>
        <v>132886</v>
      </c>
      <c r="AB23" s="27">
        <v>1653849</v>
      </c>
      <c r="AC23" s="26">
        <f>AB23-AD23</f>
        <v>275339</v>
      </c>
      <c r="AD23" s="27">
        <v>1378510</v>
      </c>
      <c r="AE23" s="9">
        <v>12300</v>
      </c>
      <c r="AF23" s="117">
        <f>AE23-AG23</f>
        <v>300</v>
      </c>
      <c r="AG23" s="114">
        <v>12000</v>
      </c>
      <c r="AH23" s="1">
        <f>AG23-AI23</f>
        <v>1400</v>
      </c>
      <c r="AI23" s="1">
        <v>10600</v>
      </c>
      <c r="AJ23" s="1">
        <f>AI23-AK23</f>
        <v>200</v>
      </c>
      <c r="AK23" s="1">
        <v>10400</v>
      </c>
      <c r="AL23" s="1">
        <f>AK23-AM23</f>
        <v>100</v>
      </c>
      <c r="AM23" s="1">
        <v>10300</v>
      </c>
      <c r="AN23" s="1">
        <f>AM23-AO23</f>
        <v>500</v>
      </c>
      <c r="AO23" s="1">
        <v>9800</v>
      </c>
      <c r="AP23" s="9">
        <v>6200</v>
      </c>
      <c r="AQ23" s="114">
        <f>AP23-AR23</f>
        <v>600</v>
      </c>
      <c r="AR23" s="114">
        <v>5600</v>
      </c>
      <c r="AS23" s="1">
        <f>AR23-AT23</f>
        <v>-100</v>
      </c>
      <c r="AT23" s="1">
        <v>5700</v>
      </c>
      <c r="AU23" s="1">
        <f>AT23-AV23</f>
        <v>921</v>
      </c>
      <c r="AV23" s="1">
        <v>4779</v>
      </c>
      <c r="AW23" s="1">
        <f>AV23-AX23</f>
        <v>-55</v>
      </c>
      <c r="AX23" s="1">
        <v>4834</v>
      </c>
      <c r="AY23" s="1">
        <f>AX23-AZ23</f>
        <v>575</v>
      </c>
      <c r="AZ23" s="1">
        <v>4259</v>
      </c>
      <c r="BA23" s="9">
        <v>20800</v>
      </c>
      <c r="BB23" s="114">
        <f>BA23-BC23</f>
        <v>1500</v>
      </c>
      <c r="BC23" s="114">
        <v>19300</v>
      </c>
      <c r="BD23" s="1">
        <f>BC23-BE23</f>
        <v>1900</v>
      </c>
      <c r="BE23" s="1">
        <v>17400</v>
      </c>
      <c r="BF23" s="1">
        <f>BE23-BG23</f>
        <v>1024</v>
      </c>
      <c r="BG23" s="1">
        <v>16376</v>
      </c>
      <c r="BH23" s="1">
        <f>BG23-BI23</f>
        <v>893</v>
      </c>
      <c r="BI23" s="1">
        <v>15483</v>
      </c>
      <c r="BJ23" s="1">
        <f>BI23-BK23</f>
        <v>1582</v>
      </c>
      <c r="BK23" s="1">
        <v>13901</v>
      </c>
    </row>
    <row r="24" spans="1:63" x14ac:dyDescent="0.3">
      <c r="A24" s="1">
        <v>22</v>
      </c>
      <c r="B24" s="1">
        <f>C24-A24</f>
        <v>2</v>
      </c>
      <c r="C24" s="1">
        <v>24</v>
      </c>
      <c r="D24" s="1">
        <f>E24-C24</f>
        <v>-1</v>
      </c>
      <c r="E24" s="1">
        <v>23</v>
      </c>
      <c r="F24" s="1">
        <f>G24-E24</f>
        <v>-1</v>
      </c>
      <c r="G24" s="1">
        <v>22</v>
      </c>
      <c r="H24" s="1">
        <f>I24-G24</f>
        <v>5</v>
      </c>
      <c r="I24" s="1">
        <v>27</v>
      </c>
      <c r="J24" s="1">
        <f>K24-I24</f>
        <v>-3</v>
      </c>
      <c r="K24" s="1">
        <v>24</v>
      </c>
      <c r="L24" s="1">
        <f>M24-K24</f>
        <v>1</v>
      </c>
      <c r="M24" s="1">
        <v>25</v>
      </c>
      <c r="N24" s="7" t="s">
        <v>295</v>
      </c>
      <c r="O24" t="s">
        <v>422</v>
      </c>
      <c r="P24" s="1" t="s">
        <v>87</v>
      </c>
      <c r="Q24" s="1">
        <v>1997</v>
      </c>
      <c r="R24" s="1">
        <f>$R$2-Q24</f>
        <v>26</v>
      </c>
      <c r="T24" s="30">
        <v>2480512</v>
      </c>
      <c r="U24" s="26">
        <f>T24-V24</f>
        <v>576512</v>
      </c>
      <c r="V24" s="26">
        <v>1904000</v>
      </c>
      <c r="W24" s="26">
        <f>V24-X24</f>
        <v>331862</v>
      </c>
      <c r="X24" s="27">
        <v>1572138</v>
      </c>
      <c r="Y24" s="26">
        <f>X24-Z24</f>
        <v>-186507</v>
      </c>
      <c r="Z24" s="27">
        <v>1758645</v>
      </c>
      <c r="AA24" s="26">
        <f>Z24-AB24</f>
        <v>222454</v>
      </c>
      <c r="AB24" s="27">
        <v>1536191</v>
      </c>
      <c r="AC24" s="26">
        <f>AB24-AD24</f>
        <v>94751</v>
      </c>
      <c r="AD24" s="27">
        <v>1441440</v>
      </c>
      <c r="AE24" s="9">
        <v>10000</v>
      </c>
      <c r="AF24" s="117">
        <f>AE24-AG24</f>
        <v>689</v>
      </c>
      <c r="AG24" s="114">
        <v>9311</v>
      </c>
      <c r="AH24" s="1">
        <f>AG24-AI24</f>
        <v>711</v>
      </c>
      <c r="AI24" s="1">
        <v>8600</v>
      </c>
      <c r="AJ24" s="1">
        <f>AI24-AK24</f>
        <v>-800</v>
      </c>
      <c r="AK24" s="1">
        <v>9400</v>
      </c>
      <c r="AL24" s="1">
        <f>AK24-AM24</f>
        <v>400</v>
      </c>
      <c r="AM24" s="1">
        <v>9000</v>
      </c>
      <c r="AN24" s="1">
        <f>AM24-AO24</f>
        <v>0</v>
      </c>
      <c r="AO24" s="1">
        <v>9000</v>
      </c>
      <c r="AP24" s="9">
        <v>5750</v>
      </c>
      <c r="AQ24" s="114">
        <f>AP24-AR24</f>
        <v>-1371</v>
      </c>
      <c r="AR24" s="114">
        <v>7121</v>
      </c>
      <c r="AS24" s="1">
        <f>AR24-AT24</f>
        <v>267</v>
      </c>
      <c r="AT24" s="1">
        <v>6854</v>
      </c>
      <c r="AU24" s="1">
        <f>AT24-AV24</f>
        <v>-123</v>
      </c>
      <c r="AV24" s="1">
        <v>6977</v>
      </c>
      <c r="AW24" s="1">
        <f>AV24-AX24</f>
        <v>568</v>
      </c>
      <c r="AX24" s="1">
        <v>6409</v>
      </c>
      <c r="AY24" s="1">
        <f>AX24-AZ24</f>
        <v>-277</v>
      </c>
      <c r="AZ24" s="1">
        <v>6686</v>
      </c>
      <c r="BA24" s="9">
        <v>12700</v>
      </c>
      <c r="BB24" s="114">
        <f>BA24-BC24</f>
        <v>465</v>
      </c>
      <c r="BC24" s="114">
        <v>12235</v>
      </c>
      <c r="BD24" s="1">
        <f>BC24-BE24</f>
        <v>-48</v>
      </c>
      <c r="BE24" s="1">
        <v>12283</v>
      </c>
      <c r="BF24" s="1">
        <f>BE24-BG24</f>
        <v>1058</v>
      </c>
      <c r="BG24" s="1">
        <v>11225</v>
      </c>
      <c r="BH24" s="1">
        <f>BG24-BI24</f>
        <v>493</v>
      </c>
      <c r="BI24" s="1">
        <v>10732</v>
      </c>
      <c r="BJ24" s="1">
        <f>BI24-BK24</f>
        <v>-12</v>
      </c>
      <c r="BK24" s="1">
        <v>10744</v>
      </c>
    </row>
    <row r="25" spans="1:63" x14ac:dyDescent="0.3">
      <c r="A25" s="1">
        <v>23</v>
      </c>
      <c r="B25" s="1">
        <f>C25-A25</f>
        <v>-1</v>
      </c>
      <c r="C25" s="1">
        <v>22</v>
      </c>
      <c r="D25" s="1">
        <f>E25-C25</f>
        <v>5</v>
      </c>
      <c r="E25" s="1">
        <v>27</v>
      </c>
      <c r="F25" s="1">
        <f>G25-E25</f>
        <v>7</v>
      </c>
      <c r="G25" s="1">
        <v>34</v>
      </c>
      <c r="H25" s="1">
        <f>I25-G25</f>
        <v>0</v>
      </c>
      <c r="I25" s="1">
        <v>34</v>
      </c>
      <c r="J25" s="1">
        <f>K25-I25</f>
        <v>5</v>
      </c>
      <c r="K25" s="1">
        <v>39</v>
      </c>
      <c r="L25" s="1">
        <f>M25-K25</f>
        <v>20</v>
      </c>
      <c r="M25" s="1">
        <v>59</v>
      </c>
      <c r="N25" s="7" t="s">
        <v>293</v>
      </c>
      <c r="O25" t="s">
        <v>420</v>
      </c>
      <c r="P25" s="1" t="s">
        <v>97</v>
      </c>
      <c r="Q25" s="1">
        <v>1939</v>
      </c>
      <c r="R25" s="1">
        <f>$R$2-Q25</f>
        <v>84</v>
      </c>
      <c r="T25" s="30">
        <v>2425000</v>
      </c>
      <c r="U25" s="26">
        <f>T25-V25</f>
        <v>375000</v>
      </c>
      <c r="V25" s="26">
        <v>2050000</v>
      </c>
      <c r="W25" s="26">
        <f>V25-X25</f>
        <v>624000</v>
      </c>
      <c r="X25" s="27">
        <v>1426000</v>
      </c>
      <c r="Y25" s="26">
        <f>X25-Z25</f>
        <v>186000</v>
      </c>
      <c r="Z25" s="27">
        <v>1240000</v>
      </c>
      <c r="AA25" s="26">
        <f>Z25-AB25</f>
        <v>76375</v>
      </c>
      <c r="AB25" s="27">
        <v>1163625</v>
      </c>
      <c r="AC25" s="26">
        <f>AB25-AD25</f>
        <v>265625</v>
      </c>
      <c r="AD25" s="27">
        <v>898000</v>
      </c>
      <c r="AE25" s="9">
        <v>650</v>
      </c>
      <c r="AF25" s="117">
        <f>AE25-AG25</f>
        <v>0</v>
      </c>
      <c r="AG25" s="114">
        <v>650</v>
      </c>
      <c r="AH25" s="1">
        <f>AG25-AI25</f>
        <v>114</v>
      </c>
      <c r="AI25" s="1">
        <v>536</v>
      </c>
      <c r="AJ25" s="1">
        <f>AI25-AK25</f>
        <v>106</v>
      </c>
      <c r="AK25" s="1">
        <v>430</v>
      </c>
      <c r="AL25" s="1">
        <f>AK25-AM25</f>
        <v>1</v>
      </c>
      <c r="AM25" s="1">
        <v>429</v>
      </c>
      <c r="AN25" s="1">
        <f>AM25-AO25</f>
        <v>53</v>
      </c>
      <c r="AO25" s="1">
        <v>376</v>
      </c>
      <c r="AP25" s="9">
        <v>9000</v>
      </c>
      <c r="AQ25" s="114">
        <f>AP25-AR25</f>
        <v>0</v>
      </c>
      <c r="AR25" s="114">
        <v>9000</v>
      </c>
      <c r="AS25" s="1">
        <f>AR25-AT25</f>
        <v>1500</v>
      </c>
      <c r="AT25" s="1">
        <v>7500</v>
      </c>
      <c r="AU25" s="1">
        <f>AT25-AV25</f>
        <v>1300</v>
      </c>
      <c r="AV25" s="1">
        <v>6200</v>
      </c>
      <c r="AW25" s="1">
        <f>AV25-AX25</f>
        <v>200</v>
      </c>
      <c r="AX25" s="1">
        <v>6000</v>
      </c>
      <c r="AY25" s="1">
        <f>AX25-AZ25</f>
        <v>986</v>
      </c>
      <c r="AZ25" s="1">
        <v>5014</v>
      </c>
      <c r="BA25" s="9">
        <v>3000</v>
      </c>
      <c r="BB25" s="114">
        <f>BA25-BC25</f>
        <v>0</v>
      </c>
      <c r="BC25" s="114">
        <v>3000</v>
      </c>
      <c r="BD25" s="1" t="s">
        <v>12</v>
      </c>
      <c r="BF25" s="1" t="s">
        <v>12</v>
      </c>
      <c r="BG25" s="1">
        <v>550</v>
      </c>
      <c r="BH25" s="1">
        <f>BG25-BI25</f>
        <v>0</v>
      </c>
      <c r="BI25" s="1">
        <v>550</v>
      </c>
      <c r="BJ25" s="1">
        <f>BI25-BK25</f>
        <v>0</v>
      </c>
      <c r="BK25" s="1">
        <v>550</v>
      </c>
    </row>
    <row r="26" spans="1:63" x14ac:dyDescent="0.3">
      <c r="A26" s="1">
        <v>24</v>
      </c>
      <c r="B26" s="1">
        <f>C26-A26</f>
        <v>-1</v>
      </c>
      <c r="C26" s="1">
        <v>23</v>
      </c>
      <c r="D26" s="1">
        <f>E26-C26</f>
        <v>-2</v>
      </c>
      <c r="E26" s="1">
        <v>21</v>
      </c>
      <c r="F26" s="1">
        <f>G26-E26</f>
        <v>3</v>
      </c>
      <c r="G26" s="1">
        <v>24</v>
      </c>
      <c r="H26" s="1">
        <f>I26-G26</f>
        <v>-4</v>
      </c>
      <c r="I26" s="1">
        <v>20</v>
      </c>
      <c r="J26" s="1">
        <f>K26-I26</f>
        <v>1</v>
      </c>
      <c r="K26" s="1">
        <v>21</v>
      </c>
      <c r="L26" s="1">
        <f>M26-K26</f>
        <v>0</v>
      </c>
      <c r="M26" s="1">
        <v>21</v>
      </c>
      <c r="N26" s="7" t="s">
        <v>294</v>
      </c>
      <c r="O26" t="s">
        <v>421</v>
      </c>
      <c r="P26" s="1" t="s">
        <v>79</v>
      </c>
      <c r="Q26" s="1">
        <v>1985</v>
      </c>
      <c r="R26" s="1">
        <f>$R$2-Q26</f>
        <v>38</v>
      </c>
      <c r="T26" s="30">
        <v>2161000</v>
      </c>
      <c r="U26" s="26">
        <f>T26-V26</f>
        <v>212000</v>
      </c>
      <c r="V26" s="26">
        <v>1949000</v>
      </c>
      <c r="W26" s="26">
        <f>V26-X26</f>
        <v>206899</v>
      </c>
      <c r="X26" s="27">
        <v>1742101</v>
      </c>
      <c r="Y26" s="26">
        <f>X26-Z26</f>
        <v>34740</v>
      </c>
      <c r="Z26" s="27">
        <v>1707361</v>
      </c>
      <c r="AA26" s="26">
        <f>Z26-AB26</f>
        <v>-135456</v>
      </c>
      <c r="AB26" s="27">
        <v>1842817</v>
      </c>
      <c r="AC26" s="26">
        <f>AB26-AD26</f>
        <v>242817</v>
      </c>
      <c r="AD26" s="27">
        <v>1600000</v>
      </c>
      <c r="AE26" s="9">
        <v>9397</v>
      </c>
      <c r="AF26" s="117">
        <f>AE26-AG26</f>
        <v>708</v>
      </c>
      <c r="AG26" s="114">
        <v>8689</v>
      </c>
      <c r="AH26" s="1">
        <f>AG26-AI26</f>
        <v>691</v>
      </c>
      <c r="AI26" s="1">
        <v>7998</v>
      </c>
      <c r="AJ26" s="1">
        <f>AI26-AK26</f>
        <v>2052</v>
      </c>
      <c r="AK26" s="1">
        <v>5946</v>
      </c>
      <c r="AL26" s="1">
        <f>AK26-AM26</f>
        <v>-2966</v>
      </c>
      <c r="AM26" s="1">
        <v>8912</v>
      </c>
      <c r="AN26" s="1">
        <f>AM26-AO26</f>
        <v>-610</v>
      </c>
      <c r="AO26" s="1">
        <v>9522</v>
      </c>
      <c r="AP26" s="9">
        <v>6200</v>
      </c>
      <c r="AQ26" s="114">
        <f>AP26-AR26</f>
        <v>-200</v>
      </c>
      <c r="AR26" s="114">
        <v>6400</v>
      </c>
      <c r="AS26" s="1">
        <f>AR26-AT26</f>
        <v>-100</v>
      </c>
      <c r="AT26" s="1">
        <v>6500</v>
      </c>
      <c r="AU26" s="1">
        <f>AT26-AV26</f>
        <v>4166</v>
      </c>
      <c r="AV26" s="1">
        <v>2334</v>
      </c>
      <c r="AW26" s="1">
        <f>AV26-AX26</f>
        <v>-4575</v>
      </c>
      <c r="AX26" s="1">
        <v>6909</v>
      </c>
      <c r="AY26" s="1">
        <f>AX26-AZ26</f>
        <v>309</v>
      </c>
      <c r="AZ26" s="1">
        <v>6600</v>
      </c>
      <c r="BA26" s="9">
        <v>14400</v>
      </c>
      <c r="BB26" s="114">
        <f>BA26-BC26</f>
        <v>800</v>
      </c>
      <c r="BC26" s="114">
        <v>13600</v>
      </c>
      <c r="BD26" s="1">
        <f>BC26-BE26</f>
        <v>600</v>
      </c>
      <c r="BE26" s="1">
        <v>13000</v>
      </c>
      <c r="BF26" s="1" t="s">
        <v>12</v>
      </c>
      <c r="BH26" s="1" t="s">
        <v>12</v>
      </c>
      <c r="BI26" s="1">
        <v>16000</v>
      </c>
      <c r="BJ26" s="1">
        <f>BI26-BK26</f>
        <v>-800</v>
      </c>
      <c r="BK26" s="1">
        <v>16800</v>
      </c>
    </row>
    <row r="27" spans="1:63" x14ac:dyDescent="0.3">
      <c r="A27" s="1">
        <v>25</v>
      </c>
      <c r="B27" s="1">
        <f>C27-A27</f>
        <v>1</v>
      </c>
      <c r="C27" s="1">
        <v>26</v>
      </c>
      <c r="D27" s="1">
        <f>E27-C27</f>
        <v>3</v>
      </c>
      <c r="E27" s="1">
        <v>29</v>
      </c>
      <c r="F27" s="1">
        <f>G27-E27</f>
        <v>-2</v>
      </c>
      <c r="G27" s="1">
        <v>27</v>
      </c>
      <c r="H27" s="1">
        <f>I27-G27</f>
        <v>1</v>
      </c>
      <c r="I27" s="1">
        <v>28</v>
      </c>
      <c r="J27" s="1">
        <f>K27-I27</f>
        <v>3</v>
      </c>
      <c r="K27" s="1">
        <v>31</v>
      </c>
      <c r="L27" s="1">
        <f>M27-K27</f>
        <v>1</v>
      </c>
      <c r="M27" s="1">
        <v>32</v>
      </c>
      <c r="N27" s="7" t="s">
        <v>297</v>
      </c>
      <c r="O27" t="s">
        <v>269</v>
      </c>
      <c r="P27" s="1" t="s">
        <v>81</v>
      </c>
      <c r="Q27" s="1">
        <v>2001</v>
      </c>
      <c r="R27" s="1">
        <f>$R$2-Q27</f>
        <v>22</v>
      </c>
      <c r="T27" s="30">
        <v>2015456</v>
      </c>
      <c r="U27" s="26">
        <f>T27-V27</f>
        <v>264456</v>
      </c>
      <c r="V27" s="26">
        <v>1751000</v>
      </c>
      <c r="W27" s="26">
        <f>V27-X27</f>
        <v>359917</v>
      </c>
      <c r="X27" s="27">
        <v>1391083</v>
      </c>
      <c r="Y27" s="26">
        <f>X27-Z27</f>
        <v>-120915</v>
      </c>
      <c r="Z27" s="27">
        <v>1511998</v>
      </c>
      <c r="AA27" s="26">
        <f>Z27-AB27</f>
        <v>50290</v>
      </c>
      <c r="AB27" s="27">
        <v>1461708</v>
      </c>
      <c r="AC27" s="26">
        <f>AB27-AD27</f>
        <v>245043</v>
      </c>
      <c r="AD27" s="27">
        <v>1216665</v>
      </c>
      <c r="AE27" s="9">
        <v>10000</v>
      </c>
      <c r="AF27" s="117">
        <f>AE27-AG27</f>
        <v>2000</v>
      </c>
      <c r="AG27" s="114">
        <v>8000</v>
      </c>
      <c r="AH27" s="1">
        <f>AG27-AI27</f>
        <v>580</v>
      </c>
      <c r="AI27" s="1">
        <v>7420</v>
      </c>
      <c r="AJ27" s="1">
        <f>AI27-AK27</f>
        <v>879</v>
      </c>
      <c r="AK27" s="1">
        <v>6541</v>
      </c>
      <c r="AL27" s="1">
        <f>AK27-AM27</f>
        <v>206</v>
      </c>
      <c r="AM27" s="1">
        <v>6335</v>
      </c>
      <c r="AN27" s="1">
        <f>AM27-AO27</f>
        <v>-1896</v>
      </c>
      <c r="AO27" s="1">
        <v>8231</v>
      </c>
      <c r="AP27" s="9">
        <v>1870</v>
      </c>
      <c r="AQ27" s="114">
        <f>AP27-AR27</f>
        <v>-2196</v>
      </c>
      <c r="AR27" s="114">
        <v>4066</v>
      </c>
      <c r="AS27" s="1">
        <f>AR27-AT27</f>
        <v>-732</v>
      </c>
      <c r="AT27" s="1">
        <v>4798</v>
      </c>
      <c r="AU27" s="1">
        <f>AT27-AV27</f>
        <v>-545</v>
      </c>
      <c r="AV27" s="1">
        <v>5343</v>
      </c>
      <c r="AW27" s="1">
        <f>AV27-AX27</f>
        <v>1286</v>
      </c>
      <c r="AX27" s="1">
        <v>4057</v>
      </c>
      <c r="AY27" s="1">
        <f>AX27-AZ27</f>
        <v>-3327</v>
      </c>
      <c r="AZ27" s="1">
        <v>7384</v>
      </c>
      <c r="BA27" s="9">
        <v>3945</v>
      </c>
      <c r="BB27" s="114">
        <f>BA27-BC27</f>
        <v>145</v>
      </c>
      <c r="BC27" s="114">
        <v>3800</v>
      </c>
      <c r="BD27" s="1">
        <f>BC27-BE27</f>
        <v>-43</v>
      </c>
      <c r="BE27" s="1">
        <v>3843</v>
      </c>
      <c r="BF27" s="1">
        <f>BE27-BG27</f>
        <v>-585</v>
      </c>
      <c r="BG27" s="1">
        <v>4428</v>
      </c>
      <c r="BH27" s="1">
        <f>BG27-BI27</f>
        <v>-1724</v>
      </c>
      <c r="BI27" s="1">
        <v>6152</v>
      </c>
      <c r="BJ27" s="1">
        <f>BI27-BK27</f>
        <v>387</v>
      </c>
      <c r="BK27" s="1">
        <v>5765</v>
      </c>
    </row>
    <row r="28" spans="1:63" x14ac:dyDescent="0.3">
      <c r="A28" s="1">
        <v>26</v>
      </c>
      <c r="B28" s="1">
        <f>C28-A28</f>
        <v>-1</v>
      </c>
      <c r="C28" s="1">
        <v>25</v>
      </c>
      <c r="D28" s="1">
        <f>E28-C28</f>
        <v>-1</v>
      </c>
      <c r="E28" s="1">
        <v>24</v>
      </c>
      <c r="F28" s="1">
        <f>G28-E28</f>
        <v>1</v>
      </c>
      <c r="G28" s="1">
        <v>25</v>
      </c>
      <c r="H28" s="1">
        <f>I28-G28</f>
        <v>-1</v>
      </c>
      <c r="I28" s="1">
        <v>24</v>
      </c>
      <c r="J28" s="1">
        <f>K28-I28</f>
        <v>-1</v>
      </c>
      <c r="K28" s="1">
        <v>23</v>
      </c>
      <c r="L28" s="1">
        <f>M28-K28</f>
        <v>-4</v>
      </c>
      <c r="M28" s="1">
        <v>19</v>
      </c>
      <c r="N28" s="7" t="s">
        <v>296</v>
      </c>
      <c r="O28" t="s">
        <v>423</v>
      </c>
      <c r="P28" s="1" t="s">
        <v>424</v>
      </c>
      <c r="Q28" s="1">
        <v>1955</v>
      </c>
      <c r="R28" s="1">
        <f>$R$2-Q28</f>
        <v>68</v>
      </c>
      <c r="T28" s="30">
        <v>2000000</v>
      </c>
      <c r="U28" s="26">
        <f>T28-V28</f>
        <v>200000</v>
      </c>
      <c r="V28" s="26">
        <v>1800000</v>
      </c>
      <c r="W28" s="26">
        <f>V28-X28</f>
        <v>297263</v>
      </c>
      <c r="X28" s="27">
        <v>1502737</v>
      </c>
      <c r="Y28" s="26">
        <f>X28-Z28</f>
        <v>-56263</v>
      </c>
      <c r="Z28" s="27">
        <v>1559000</v>
      </c>
      <c r="AA28" s="26">
        <f>Z28-AB28</f>
        <v>-126000</v>
      </c>
      <c r="AB28" s="27">
        <v>1685000</v>
      </c>
      <c r="AC28" s="26">
        <f>AB28-AD28</f>
        <v>130000</v>
      </c>
      <c r="AD28" s="27">
        <v>1555000</v>
      </c>
      <c r="AE28" s="9">
        <v>6224</v>
      </c>
      <c r="AF28" s="117">
        <f>AE28-AG28</f>
        <v>-312</v>
      </c>
      <c r="AG28" s="114">
        <v>6536</v>
      </c>
      <c r="AH28" s="1">
        <f>AG28-AI28</f>
        <v>-95</v>
      </c>
      <c r="AI28" s="1">
        <v>6631</v>
      </c>
      <c r="AJ28" s="1">
        <f>AI28-AK28</f>
        <v>-147</v>
      </c>
      <c r="AK28" s="1">
        <v>6778</v>
      </c>
      <c r="AL28" s="1">
        <f>AK28-AM28</f>
        <v>-535</v>
      </c>
      <c r="AM28" s="1">
        <v>7313</v>
      </c>
      <c r="AN28" s="1">
        <f>AM28-AO28</f>
        <v>-225</v>
      </c>
      <c r="AO28" s="1">
        <v>7538</v>
      </c>
      <c r="AP28" s="9">
        <v>4788</v>
      </c>
      <c r="AQ28" s="114">
        <f>AP28-AR28</f>
        <v>-106</v>
      </c>
      <c r="AR28" s="114">
        <v>4894</v>
      </c>
      <c r="AS28" s="1">
        <f>AR28-AT28</f>
        <v>190</v>
      </c>
      <c r="AT28" s="1">
        <v>4704</v>
      </c>
      <c r="AU28" s="1">
        <f>AT28-AV28</f>
        <v>-1104</v>
      </c>
      <c r="AV28" s="1">
        <v>5808</v>
      </c>
      <c r="AW28" s="1">
        <f>AV28-AX28</f>
        <v>-244</v>
      </c>
      <c r="AX28" s="1">
        <v>6052</v>
      </c>
      <c r="AY28" s="1">
        <f>AX28-AZ28</f>
        <v>278</v>
      </c>
      <c r="AZ28" s="1">
        <v>5774</v>
      </c>
      <c r="BB28" s="114">
        <f>BA28-BC28</f>
        <v>-14289</v>
      </c>
      <c r="BC28" s="114">
        <v>14289</v>
      </c>
      <c r="BD28" s="1">
        <f>BC28-BE28</f>
        <v>295</v>
      </c>
      <c r="BE28" s="1">
        <v>13994</v>
      </c>
      <c r="BF28" s="1">
        <f>BE28-BG28</f>
        <v>-519</v>
      </c>
      <c r="BG28" s="1">
        <v>14513</v>
      </c>
      <c r="BH28" s="1">
        <f>BG28-BI28</f>
        <v>436</v>
      </c>
      <c r="BI28" s="1">
        <v>14077</v>
      </c>
      <c r="BJ28" s="1">
        <f>BI28-BK28</f>
        <v>1932</v>
      </c>
      <c r="BK28" s="1">
        <v>12145</v>
      </c>
    </row>
    <row r="29" spans="1:63" x14ac:dyDescent="0.3">
      <c r="A29" s="1">
        <v>27</v>
      </c>
      <c r="B29" s="1">
        <f>C29-A29</f>
        <v>0</v>
      </c>
      <c r="C29" s="1">
        <v>27</v>
      </c>
      <c r="D29" s="1">
        <f>E29-C29</f>
        <v>6</v>
      </c>
      <c r="E29" s="1">
        <v>33</v>
      </c>
      <c r="F29" s="1">
        <f>G29-E29</f>
        <v>-4</v>
      </c>
      <c r="G29" s="1">
        <v>29</v>
      </c>
      <c r="H29" s="1">
        <f>I29-G29</f>
        <v>2</v>
      </c>
      <c r="I29" s="1">
        <v>31</v>
      </c>
      <c r="J29" s="1">
        <f>K29-I29</f>
        <v>1</v>
      </c>
      <c r="K29" s="1">
        <v>32</v>
      </c>
      <c r="L29" s="1">
        <f>M29-K29</f>
        <v>5</v>
      </c>
      <c r="M29" s="1">
        <v>37</v>
      </c>
      <c r="N29" s="7" t="s">
        <v>298</v>
      </c>
      <c r="O29" t="s">
        <v>425</v>
      </c>
      <c r="P29" s="1" t="s">
        <v>79</v>
      </c>
      <c r="Q29" s="1">
        <v>1993</v>
      </c>
      <c r="R29" s="1">
        <f>$R$2-Q29</f>
        <v>30</v>
      </c>
      <c r="T29" s="30">
        <v>1973000</v>
      </c>
      <c r="U29" s="26">
        <f>T29-V29</f>
        <v>311000</v>
      </c>
      <c r="V29" s="26">
        <v>1662000</v>
      </c>
      <c r="W29" s="26">
        <f>V29-X29</f>
        <v>392427</v>
      </c>
      <c r="X29" s="27">
        <v>1269573</v>
      </c>
      <c r="Y29" s="26">
        <f>X29-Z29</f>
        <v>-140822</v>
      </c>
      <c r="Z29" s="27">
        <v>1410395</v>
      </c>
      <c r="AA29" s="26">
        <f>Z29-AB29</f>
        <v>89509</v>
      </c>
      <c r="AB29" s="27">
        <v>1320886</v>
      </c>
      <c r="AC29" s="26">
        <f>AB29-AD29</f>
        <v>220070</v>
      </c>
      <c r="AD29" s="27">
        <v>1100816</v>
      </c>
      <c r="AE29" s="9">
        <v>4155</v>
      </c>
      <c r="AF29" s="117">
        <f>AE29-AG29</f>
        <v>-172</v>
      </c>
      <c r="AG29" s="114">
        <v>4327</v>
      </c>
      <c r="AH29" s="1">
        <f>AG29-AI29</f>
        <v>553</v>
      </c>
      <c r="AI29" s="1">
        <v>3774</v>
      </c>
      <c r="AJ29" s="1">
        <f>AI29-AK29</f>
        <v>-1878</v>
      </c>
      <c r="AK29" s="1">
        <v>5652</v>
      </c>
      <c r="AL29" s="1">
        <f>AK29-AM29</f>
        <v>241</v>
      </c>
      <c r="AM29" s="1">
        <v>5411</v>
      </c>
      <c r="AN29" s="1">
        <f>AM29-AO29</f>
        <v>513</v>
      </c>
      <c r="AO29" s="1">
        <v>4898</v>
      </c>
      <c r="AP29" s="9">
        <v>273</v>
      </c>
      <c r="AQ29" s="114">
        <f>AP29-AR29</f>
        <v>-592</v>
      </c>
      <c r="AR29" s="114">
        <v>865</v>
      </c>
      <c r="AS29" s="1">
        <f>AR29-AT29</f>
        <v>66</v>
      </c>
      <c r="AT29" s="1">
        <v>799</v>
      </c>
      <c r="AU29" s="1">
        <f>AT29-AV29</f>
        <v>-554</v>
      </c>
      <c r="AV29" s="1">
        <v>1353</v>
      </c>
      <c r="AW29" s="1">
        <f>AV29-AX29</f>
        <v>168</v>
      </c>
      <c r="AX29" s="1">
        <v>1185</v>
      </c>
      <c r="AY29" s="1">
        <f>AX29-AZ29</f>
        <v>221</v>
      </c>
      <c r="AZ29" s="1">
        <v>964</v>
      </c>
      <c r="BA29" s="9">
        <v>6726</v>
      </c>
      <c r="BB29" s="114">
        <f>BA29-BC29</f>
        <v>356</v>
      </c>
      <c r="BC29" s="114">
        <v>6370</v>
      </c>
      <c r="BD29" s="1">
        <f>BC29-BE29</f>
        <v>361</v>
      </c>
      <c r="BE29" s="1">
        <v>6009</v>
      </c>
      <c r="BF29" s="1">
        <f>BE29-BG29</f>
        <v>-1169</v>
      </c>
      <c r="BG29" s="1">
        <v>7178</v>
      </c>
      <c r="BH29" s="1">
        <f>BG29-BI29</f>
        <v>531</v>
      </c>
      <c r="BI29" s="1">
        <v>6647</v>
      </c>
      <c r="BJ29" s="1">
        <f>BI29-BK29</f>
        <v>183</v>
      </c>
      <c r="BK29" s="1">
        <v>6464</v>
      </c>
    </row>
    <row r="30" spans="1:63" x14ac:dyDescent="0.3">
      <c r="A30" s="1">
        <v>28</v>
      </c>
      <c r="B30" s="1">
        <f>C30-A30</f>
        <v>1</v>
      </c>
      <c r="C30" s="1">
        <v>29</v>
      </c>
      <c r="D30" s="1">
        <f>E30-C30</f>
        <v>-4</v>
      </c>
      <c r="E30" s="1">
        <v>25</v>
      </c>
      <c r="F30" s="1">
        <f>G30-E30</f>
        <v>1</v>
      </c>
      <c r="G30" s="1">
        <v>26</v>
      </c>
      <c r="H30" s="1">
        <f>I30-G30</f>
        <v>0</v>
      </c>
      <c r="I30" s="1">
        <v>26</v>
      </c>
      <c r="J30" s="1">
        <f>K30-I30</f>
        <v>-1</v>
      </c>
      <c r="K30" s="1">
        <v>25</v>
      </c>
      <c r="L30" s="1">
        <f>M30-K30</f>
        <v>1</v>
      </c>
      <c r="M30" s="1">
        <v>26</v>
      </c>
      <c r="N30" s="7" t="s">
        <v>300</v>
      </c>
      <c r="O30" t="s">
        <v>427</v>
      </c>
      <c r="P30" s="1" t="s">
        <v>94</v>
      </c>
      <c r="Q30" s="1">
        <v>1920</v>
      </c>
      <c r="R30" s="1">
        <f>$R$2-Q30</f>
        <v>103</v>
      </c>
      <c r="T30" s="30">
        <v>1837665</v>
      </c>
      <c r="U30" s="26">
        <f>T30-V30</f>
        <v>193665</v>
      </c>
      <c r="V30" s="26">
        <v>1644000</v>
      </c>
      <c r="W30" s="26">
        <f>V30-X30</f>
        <v>177053</v>
      </c>
      <c r="X30" s="27">
        <v>1466947</v>
      </c>
      <c r="Y30" s="26">
        <f>X30-Z30</f>
        <v>-78252</v>
      </c>
      <c r="Z30" s="27">
        <v>1545199</v>
      </c>
      <c r="AA30" s="26">
        <f>Z30-AB30</f>
        <v>-90939</v>
      </c>
      <c r="AB30" s="27">
        <v>1636138</v>
      </c>
      <c r="AC30" s="26">
        <f>AB30-AD30</f>
        <v>230727</v>
      </c>
      <c r="AD30" s="27">
        <v>1405411</v>
      </c>
      <c r="AE30" s="9">
        <v>6500</v>
      </c>
      <c r="AF30" s="117">
        <f>AE30-AG30</f>
        <v>-88</v>
      </c>
      <c r="AG30" s="114">
        <v>6588</v>
      </c>
      <c r="AH30" s="1">
        <f>AG30-AI30</f>
        <v>-562</v>
      </c>
      <c r="AI30" s="1">
        <v>7150</v>
      </c>
      <c r="AJ30" s="1">
        <f>AI30-AK30</f>
        <v>-1003</v>
      </c>
      <c r="AK30" s="1">
        <v>8153</v>
      </c>
      <c r="AL30" s="1">
        <f>AK30-AM30</f>
        <v>-43</v>
      </c>
      <c r="AM30" s="1">
        <v>8196</v>
      </c>
      <c r="AN30" s="1">
        <f>AM30-AO30</f>
        <v>221</v>
      </c>
      <c r="AO30" s="1">
        <v>7975</v>
      </c>
      <c r="AP30" s="9">
        <v>3996</v>
      </c>
      <c r="AQ30" s="114">
        <f>AP30-AR30</f>
        <v>163</v>
      </c>
      <c r="AR30" s="114">
        <v>3833</v>
      </c>
      <c r="AS30" s="1">
        <f>AR30-AT30</f>
        <v>-167</v>
      </c>
      <c r="AT30" s="1">
        <v>4000</v>
      </c>
      <c r="AU30" s="1">
        <f>AT30-AV30</f>
        <v>-309</v>
      </c>
      <c r="AV30" s="1">
        <v>4309</v>
      </c>
      <c r="AW30" s="1">
        <f>AV30-AX30</f>
        <v>22</v>
      </c>
      <c r="AX30" s="1">
        <v>4287</v>
      </c>
      <c r="AY30" s="1">
        <f>AX30-AZ30</f>
        <v>74</v>
      </c>
      <c r="AZ30" s="1">
        <v>4213</v>
      </c>
      <c r="BA30" s="9">
        <v>5544</v>
      </c>
      <c r="BB30" s="114">
        <f>BA30-BC30</f>
        <v>-353</v>
      </c>
      <c r="BC30" s="114">
        <v>5897</v>
      </c>
      <c r="BD30" s="1">
        <f>BC30-BE30</f>
        <v>-703</v>
      </c>
      <c r="BE30" s="1">
        <v>6600</v>
      </c>
      <c r="BF30" s="1">
        <f>BE30-BG30</f>
        <v>-4</v>
      </c>
      <c r="BG30" s="1">
        <v>6604</v>
      </c>
      <c r="BH30" s="1">
        <f>BG30-BI30</f>
        <v>110</v>
      </c>
      <c r="BI30" s="1">
        <v>6494</v>
      </c>
      <c r="BJ30" s="1">
        <f>BI30-BK30</f>
        <v>378</v>
      </c>
      <c r="BK30" s="1">
        <v>6116</v>
      </c>
    </row>
    <row r="31" spans="1:63" x14ac:dyDescent="0.3">
      <c r="A31" s="1">
        <v>29</v>
      </c>
      <c r="B31" s="1">
        <f>C31-A31</f>
        <v>3</v>
      </c>
      <c r="C31" s="1">
        <v>32</v>
      </c>
      <c r="D31" s="1">
        <f>E31-C31</f>
        <v>4</v>
      </c>
      <c r="E31" s="1">
        <v>36</v>
      </c>
      <c r="F31" s="1">
        <f>G31-E31</f>
        <v>-4</v>
      </c>
      <c r="G31" s="1">
        <v>32</v>
      </c>
      <c r="H31" s="1">
        <f>I31-G31</f>
        <v>0</v>
      </c>
      <c r="I31" s="1">
        <v>32</v>
      </c>
      <c r="J31" s="1">
        <f>K31-I31</f>
        <v>0</v>
      </c>
      <c r="K31" s="1">
        <v>32</v>
      </c>
      <c r="L31" s="1">
        <f>M31-K31</f>
        <v>-1</v>
      </c>
      <c r="M31" s="1">
        <v>31</v>
      </c>
      <c r="N31" s="7" t="s">
        <v>303</v>
      </c>
      <c r="O31" t="s">
        <v>430</v>
      </c>
      <c r="P31" s="1" t="s">
        <v>79</v>
      </c>
      <c r="Q31" s="1">
        <v>1971</v>
      </c>
      <c r="R31" s="1">
        <f>$R$2-Q31</f>
        <v>52</v>
      </c>
      <c r="T31" s="30">
        <v>1834641</v>
      </c>
      <c r="U31" s="26">
        <f>T31-V31</f>
        <v>302641</v>
      </c>
      <c r="V31" s="26">
        <v>1532000</v>
      </c>
      <c r="W31" s="26">
        <f>V31-X31</f>
        <v>324413</v>
      </c>
      <c r="X31" s="27">
        <v>1207587</v>
      </c>
      <c r="Y31" s="26">
        <f>X31-Z31</f>
        <v>-111413</v>
      </c>
      <c r="Z31" s="27">
        <v>1319000</v>
      </c>
      <c r="AA31" s="26">
        <f>Z31-AB31</f>
        <v>20537</v>
      </c>
      <c r="AB31" s="27">
        <v>1298463</v>
      </c>
      <c r="AC31" s="26">
        <f>AB31-AD31</f>
        <v>151493</v>
      </c>
      <c r="AD31" s="27">
        <v>1146970</v>
      </c>
      <c r="AE31" s="9">
        <v>9309</v>
      </c>
      <c r="AF31" s="117">
        <f>AE31-AG31</f>
        <v>309</v>
      </c>
      <c r="AG31" s="114">
        <v>9000</v>
      </c>
      <c r="AH31" s="1">
        <f>AG31-AI31</f>
        <v>450</v>
      </c>
      <c r="AI31" s="1">
        <v>8550</v>
      </c>
      <c r="AJ31" s="1">
        <f>AI31-AK31</f>
        <v>-457</v>
      </c>
      <c r="AK31" s="1">
        <v>9007</v>
      </c>
      <c r="AL31" s="1">
        <f>AK31-AM31</f>
        <v>7</v>
      </c>
      <c r="AM31" s="1">
        <v>9000</v>
      </c>
      <c r="AN31" s="1">
        <f>AM31-AO31</f>
        <v>500</v>
      </c>
      <c r="AO31" s="1">
        <v>8500</v>
      </c>
      <c r="AP31" s="9">
        <v>5255</v>
      </c>
      <c r="AQ31" s="114">
        <f>AP31-AR31</f>
        <v>165</v>
      </c>
      <c r="AR31" s="114">
        <v>5090</v>
      </c>
      <c r="AS31" s="1">
        <f>AR31-AT31</f>
        <v>602</v>
      </c>
      <c r="AT31" s="1">
        <v>4488</v>
      </c>
      <c r="AU31" s="1">
        <f>AT31-AV31</f>
        <v>-831</v>
      </c>
      <c r="AV31" s="1">
        <v>5319</v>
      </c>
      <c r="AW31" s="1">
        <f>AV31-AX31</f>
        <v>372</v>
      </c>
      <c r="AX31" s="1">
        <v>4947</v>
      </c>
      <c r="AY31" s="1">
        <f>AX31-AZ31</f>
        <v>434</v>
      </c>
      <c r="AZ31" s="1">
        <v>4513</v>
      </c>
      <c r="BA31" s="9">
        <v>15774</v>
      </c>
      <c r="BB31" s="114">
        <f>BA31-BC31</f>
        <v>703</v>
      </c>
      <c r="BC31" s="114">
        <v>15071</v>
      </c>
      <c r="BD31" s="1">
        <f>BC31-BE31</f>
        <v>576</v>
      </c>
      <c r="BE31" s="1">
        <v>14495</v>
      </c>
      <c r="BF31" s="1">
        <f>BE31-BG31</f>
        <v>-410</v>
      </c>
      <c r="BG31" s="1">
        <v>14905</v>
      </c>
      <c r="BH31" s="1">
        <f>BG31-BI31</f>
        <v>-277</v>
      </c>
      <c r="BI31" s="1">
        <v>15182</v>
      </c>
      <c r="BJ31" s="1">
        <f>BI31-BK31</f>
        <v>597</v>
      </c>
      <c r="BK31" s="1">
        <v>14585</v>
      </c>
    </row>
    <row r="32" spans="1:63" x14ac:dyDescent="0.3">
      <c r="A32" s="1">
        <v>30</v>
      </c>
      <c r="B32" s="1">
        <f>C32-A32</f>
        <v>0</v>
      </c>
      <c r="C32" s="1">
        <v>30</v>
      </c>
      <c r="D32" s="1">
        <f>E32-C32</f>
        <v>2</v>
      </c>
      <c r="E32" s="1">
        <v>32</v>
      </c>
      <c r="F32" s="1">
        <f>G32-E32</f>
        <v>1</v>
      </c>
      <c r="G32" s="1">
        <v>33</v>
      </c>
      <c r="H32" s="1">
        <f>I32-G32</f>
        <v>0</v>
      </c>
      <c r="I32" s="1">
        <v>33</v>
      </c>
      <c r="J32" s="1">
        <f>K32-I32</f>
        <v>3</v>
      </c>
      <c r="K32" s="1">
        <v>36</v>
      </c>
      <c r="L32" s="1">
        <f>M32-K32</f>
        <v>-2</v>
      </c>
      <c r="M32" s="1">
        <v>34</v>
      </c>
      <c r="N32" s="7" t="s">
        <v>301</v>
      </c>
      <c r="O32" t="s">
        <v>428</v>
      </c>
      <c r="P32" s="1" t="s">
        <v>88</v>
      </c>
      <c r="Q32" s="1">
        <v>1955</v>
      </c>
      <c r="R32" s="1">
        <f>$R$2-Q32</f>
        <v>68</v>
      </c>
      <c r="T32" s="30">
        <v>1794300</v>
      </c>
      <c r="U32" s="26">
        <f>T32-V32</f>
        <v>227300</v>
      </c>
      <c r="V32" s="26">
        <v>1567000</v>
      </c>
      <c r="W32" s="26">
        <f>V32-X32</f>
        <v>292291</v>
      </c>
      <c r="X32" s="27">
        <v>1274709</v>
      </c>
      <c r="Y32" s="26">
        <f>X32-Z32</f>
        <v>250</v>
      </c>
      <c r="Z32" s="27">
        <v>1274459</v>
      </c>
      <c r="AA32" s="26">
        <f>Z32-AB32</f>
        <v>30000</v>
      </c>
      <c r="AB32" s="27">
        <v>1244459</v>
      </c>
      <c r="AC32" s="26">
        <f>AB32-AD32</f>
        <v>240158</v>
      </c>
      <c r="AD32" s="27">
        <v>1004301</v>
      </c>
      <c r="AE32" s="9">
        <v>2413</v>
      </c>
      <c r="AF32" s="117">
        <f>AE32-AG32</f>
        <v>88</v>
      </c>
      <c r="AG32" s="114">
        <v>2325</v>
      </c>
      <c r="AH32" s="1">
        <f>AG32-AI32</f>
        <v>-44</v>
      </c>
      <c r="AI32" s="1">
        <v>2369</v>
      </c>
      <c r="AJ32" s="1">
        <f>AI32-AK32</f>
        <v>75</v>
      </c>
      <c r="AK32" s="1">
        <v>2294</v>
      </c>
      <c r="AL32" s="1">
        <f>AK32-AM32</f>
        <v>151</v>
      </c>
      <c r="AM32" s="1">
        <v>2143</v>
      </c>
      <c r="AN32" s="1">
        <f>AM32-AO32</f>
        <v>147</v>
      </c>
      <c r="AO32" s="1">
        <v>1996</v>
      </c>
      <c r="AP32" s="9">
        <v>1023</v>
      </c>
      <c r="AQ32" s="114">
        <f>AP32-AR32</f>
        <v>-1565</v>
      </c>
      <c r="AR32" s="114">
        <v>2588</v>
      </c>
      <c r="AS32" s="1">
        <f>AR32-AT32</f>
        <v>-118</v>
      </c>
      <c r="AT32" s="1">
        <v>2706</v>
      </c>
      <c r="AU32" s="1">
        <f>AT32-AV32</f>
        <v>-74</v>
      </c>
      <c r="AV32" s="1">
        <v>2780</v>
      </c>
      <c r="AW32" s="1">
        <f>AV32-AX32</f>
        <v>144</v>
      </c>
      <c r="AX32" s="1">
        <v>2636</v>
      </c>
      <c r="AY32" s="1">
        <f>AX32-AZ32</f>
        <v>-17</v>
      </c>
      <c r="AZ32" s="1">
        <v>2653</v>
      </c>
      <c r="BA32" s="9">
        <v>6941</v>
      </c>
      <c r="BB32" s="114">
        <f>BA32-BC32</f>
        <v>-141</v>
      </c>
      <c r="BC32" s="114">
        <v>7082</v>
      </c>
      <c r="BD32" s="1">
        <f>BC32-BE32</f>
        <v>-127</v>
      </c>
      <c r="BE32" s="1">
        <v>7209</v>
      </c>
      <c r="BF32" s="1">
        <f>BE32-BG32</f>
        <v>0</v>
      </c>
      <c r="BG32" s="1">
        <v>7209</v>
      </c>
      <c r="BH32" s="1">
        <f>BG32-BI32</f>
        <v>231</v>
      </c>
      <c r="BI32" s="1">
        <v>6978</v>
      </c>
      <c r="BJ32" s="1">
        <f>BI32-BK32</f>
        <v>20</v>
      </c>
      <c r="BK32" s="1">
        <v>6958</v>
      </c>
    </row>
    <row r="33" spans="1:63" x14ac:dyDescent="0.3">
      <c r="A33" s="1">
        <v>31</v>
      </c>
      <c r="B33" s="1">
        <f>C33-A33</f>
        <v>0</v>
      </c>
      <c r="C33" s="1">
        <v>31</v>
      </c>
      <c r="D33" s="1">
        <f>E33-C33</f>
        <v>-5</v>
      </c>
      <c r="E33" s="1">
        <v>26</v>
      </c>
      <c r="F33" s="1">
        <f>G33-E33</f>
        <v>-3</v>
      </c>
      <c r="G33" s="1">
        <v>23</v>
      </c>
      <c r="H33" s="1">
        <f>I33-G33</f>
        <v>-2</v>
      </c>
      <c r="I33" s="1">
        <v>21</v>
      </c>
      <c r="J33" s="1">
        <f>K33-I33</f>
        <v>8</v>
      </c>
      <c r="K33" s="1">
        <v>29</v>
      </c>
      <c r="L33" s="1">
        <f>M33-K33</f>
        <v>13</v>
      </c>
      <c r="M33" s="1">
        <v>42</v>
      </c>
      <c r="N33" s="7" t="s">
        <v>302</v>
      </c>
      <c r="O33" t="s">
        <v>429</v>
      </c>
      <c r="P33" s="1" t="s">
        <v>76</v>
      </c>
      <c r="Q33" s="1">
        <v>2008</v>
      </c>
      <c r="R33" s="1">
        <f>$R$2-Q33</f>
        <v>15</v>
      </c>
      <c r="T33" s="30">
        <v>1773000</v>
      </c>
      <c r="U33" s="26">
        <f>T33-V33</f>
        <v>216000</v>
      </c>
      <c r="V33" s="26">
        <v>1557000</v>
      </c>
      <c r="W33" s="26">
        <f>V33-X33</f>
        <v>102900</v>
      </c>
      <c r="X33" s="27">
        <v>1454100</v>
      </c>
      <c r="Y33" s="26">
        <f>X33-Z33</f>
        <v>-282900</v>
      </c>
      <c r="Z33" s="27">
        <v>1737000</v>
      </c>
      <c r="AA33" s="26">
        <f>Z33-AB33</f>
        <v>-33000</v>
      </c>
      <c r="AB33" s="27">
        <v>1770000</v>
      </c>
      <c r="AC33" s="26">
        <f>AB33-AD33</f>
        <v>470000</v>
      </c>
      <c r="AD33" s="27">
        <v>1300000</v>
      </c>
      <c r="AE33" s="9">
        <v>4123</v>
      </c>
      <c r="AF33" s="117">
        <f>AE33-AG33</f>
        <v>117</v>
      </c>
      <c r="AG33" s="114">
        <v>4006</v>
      </c>
      <c r="AH33" s="1">
        <f>AG33-AI33</f>
        <v>-298</v>
      </c>
      <c r="AI33" s="1">
        <v>4304</v>
      </c>
      <c r="AJ33" s="1">
        <f>AI33-AK33</f>
        <v>-1642</v>
      </c>
      <c r="AK33" s="1">
        <v>5946</v>
      </c>
      <c r="AL33" s="1">
        <f>AK33-AM33</f>
        <v>16</v>
      </c>
      <c r="AM33" s="1">
        <v>5930</v>
      </c>
      <c r="AN33" s="1">
        <f>AM33-AO33</f>
        <v>1230</v>
      </c>
      <c r="AO33" s="1">
        <v>4700</v>
      </c>
      <c r="AP33" s="9">
        <v>2971</v>
      </c>
      <c r="AQ33" s="114">
        <f>AP33-AR33</f>
        <v>-1726</v>
      </c>
      <c r="AR33" s="114">
        <v>4697</v>
      </c>
      <c r="AS33" s="1">
        <f>AR33-AT33</f>
        <v>-355</v>
      </c>
      <c r="AT33" s="1">
        <v>5052</v>
      </c>
      <c r="AU33" s="1">
        <f>AT33-AV33</f>
        <v>2718</v>
      </c>
      <c r="AV33" s="1">
        <v>2334</v>
      </c>
      <c r="AW33" s="1">
        <f>AV33-AX33</f>
        <v>-3810</v>
      </c>
      <c r="AX33" s="1">
        <v>6144</v>
      </c>
      <c r="AY33" s="1">
        <f>AX33-AZ33</f>
        <v>944</v>
      </c>
      <c r="AZ33" s="1">
        <v>5200</v>
      </c>
      <c r="BA33" s="9">
        <v>10723</v>
      </c>
      <c r="BB33" s="114">
        <f>BA33-BC33</f>
        <v>-543</v>
      </c>
      <c r="BC33" s="114">
        <v>11266</v>
      </c>
      <c r="BD33" s="1">
        <f>BC33-BE33</f>
        <v>-313</v>
      </c>
      <c r="BE33" s="1">
        <v>11579</v>
      </c>
      <c r="BF33" s="1" t="s">
        <v>12</v>
      </c>
      <c r="BH33" s="1" t="s">
        <v>12</v>
      </c>
      <c r="BI33" s="1">
        <v>13844</v>
      </c>
      <c r="BJ33" s="1">
        <f>BI33-BK33</f>
        <v>2344</v>
      </c>
      <c r="BK33" s="1">
        <v>11500</v>
      </c>
    </row>
    <row r="34" spans="1:63" x14ac:dyDescent="0.3">
      <c r="A34" s="1">
        <v>32</v>
      </c>
      <c r="B34" s="1">
        <f>C34-A34</f>
        <v>3</v>
      </c>
      <c r="C34" s="1">
        <v>35</v>
      </c>
      <c r="D34" s="1">
        <f>E34-C34</f>
        <v>-1</v>
      </c>
      <c r="E34" s="1">
        <v>34</v>
      </c>
      <c r="F34" s="1">
        <f>G34-E34</f>
        <v>-3</v>
      </c>
      <c r="G34" s="1">
        <v>31</v>
      </c>
      <c r="H34" s="1">
        <f>I34-G34</f>
        <v>-1</v>
      </c>
      <c r="I34" s="1">
        <v>30</v>
      </c>
      <c r="J34" s="1">
        <f>K34-I34</f>
        <v>0</v>
      </c>
      <c r="K34" s="1">
        <v>30</v>
      </c>
      <c r="L34" s="1">
        <f>M34-K34</f>
        <v>-1</v>
      </c>
      <c r="M34" s="1">
        <v>29</v>
      </c>
      <c r="N34" s="7" t="s">
        <v>306</v>
      </c>
      <c r="O34" t="s">
        <v>432</v>
      </c>
      <c r="P34" s="1" t="s">
        <v>82</v>
      </c>
      <c r="Q34" s="1">
        <v>1950</v>
      </c>
      <c r="R34" s="1">
        <f>$R$2-Q34</f>
        <v>73</v>
      </c>
      <c r="T34" s="30">
        <v>1741123</v>
      </c>
      <c r="U34" s="26">
        <f>T34-V34</f>
        <v>265123</v>
      </c>
      <c r="V34" s="26">
        <v>1476000</v>
      </c>
      <c r="W34" s="26">
        <f>V34-X34</f>
        <v>219667</v>
      </c>
      <c r="X34" s="27">
        <v>1256333</v>
      </c>
      <c r="Y34" s="26">
        <f>X34-Z34</f>
        <v>-128105</v>
      </c>
      <c r="Z34" s="27">
        <v>1384438</v>
      </c>
      <c r="AA34" s="26">
        <f>Z34-AB34</f>
        <v>5509</v>
      </c>
      <c r="AB34" s="27">
        <v>1378929</v>
      </c>
      <c r="AC34" s="26">
        <f>AB34-AD34</f>
        <v>118879</v>
      </c>
      <c r="AD34" s="27">
        <v>1260050</v>
      </c>
      <c r="AE34" s="9">
        <v>8694</v>
      </c>
      <c r="AF34" s="117">
        <f>AE34-AG34</f>
        <v>204</v>
      </c>
      <c r="AG34" s="114">
        <v>8490</v>
      </c>
      <c r="AH34" s="1">
        <f>AG34-AI34</f>
        <v>238</v>
      </c>
      <c r="AI34" s="1">
        <v>8252</v>
      </c>
      <c r="AJ34" s="1">
        <f>AI34-AK34</f>
        <v>-587</v>
      </c>
      <c r="AK34" s="1">
        <v>8839</v>
      </c>
      <c r="AL34" s="1">
        <f>AK34-AM34</f>
        <v>-150</v>
      </c>
      <c r="AM34" s="1">
        <v>8989</v>
      </c>
      <c r="AN34" s="1">
        <f>AM34-AO34</f>
        <v>197</v>
      </c>
      <c r="AO34" s="1">
        <v>8792</v>
      </c>
      <c r="AP34" s="9">
        <v>3075</v>
      </c>
      <c r="AQ34" s="114">
        <f>AP34-AR34</f>
        <v>287</v>
      </c>
      <c r="AR34" s="114">
        <v>2788</v>
      </c>
      <c r="AS34" s="1">
        <f>AR34-AT34</f>
        <v>-59</v>
      </c>
      <c r="AT34" s="1">
        <v>2847</v>
      </c>
      <c r="AU34" s="1">
        <f>AT34-AV34</f>
        <v>-538</v>
      </c>
      <c r="AV34" s="1">
        <v>3385</v>
      </c>
      <c r="AW34" s="1">
        <f>AV34-AX34</f>
        <v>-185</v>
      </c>
      <c r="AX34" s="1">
        <v>3570</v>
      </c>
      <c r="AY34" s="1">
        <f>AX34-AZ34</f>
        <v>-65</v>
      </c>
      <c r="AZ34" s="1">
        <v>3635</v>
      </c>
      <c r="BA34" s="9">
        <v>8440</v>
      </c>
      <c r="BB34" s="114">
        <f>BA34-BC34</f>
        <v>380</v>
      </c>
      <c r="BC34" s="114">
        <v>8060</v>
      </c>
      <c r="BD34" s="1">
        <f>BC34-BE34</f>
        <v>174</v>
      </c>
      <c r="BE34" s="1">
        <v>7886</v>
      </c>
      <c r="BF34" s="1">
        <f>BE34-BG34</f>
        <v>-2780</v>
      </c>
      <c r="BG34" s="1">
        <v>10666</v>
      </c>
      <c r="BH34" s="1">
        <f>BG34-BI34</f>
        <v>-903</v>
      </c>
      <c r="BI34" s="1">
        <v>11569</v>
      </c>
      <c r="BJ34" s="1">
        <f>BI34-BK34</f>
        <v>-128</v>
      </c>
      <c r="BK34" s="1">
        <v>11697</v>
      </c>
    </row>
    <row r="35" spans="1:63" x14ac:dyDescent="0.3">
      <c r="A35" s="1">
        <v>33</v>
      </c>
      <c r="B35" s="1">
        <f>C35-A35</f>
        <v>3</v>
      </c>
      <c r="C35" s="1">
        <v>36</v>
      </c>
      <c r="D35" s="1">
        <f>E35-C35</f>
        <v>4</v>
      </c>
      <c r="E35" s="1">
        <v>40</v>
      </c>
      <c r="F35" s="1">
        <f>G35-E35</f>
        <v>8</v>
      </c>
      <c r="G35" s="1">
        <v>48</v>
      </c>
      <c r="H35" s="1">
        <f>I35-G35</f>
        <v>1</v>
      </c>
      <c r="I35" s="1">
        <v>49</v>
      </c>
      <c r="J35" s="1">
        <f>K35-I35</f>
        <v>6</v>
      </c>
      <c r="K35" s="1">
        <v>55</v>
      </c>
      <c r="L35" s="1">
        <f>M35-K35</f>
        <v>6</v>
      </c>
      <c r="M35" s="1">
        <v>61</v>
      </c>
      <c r="N35" s="7" t="s">
        <v>307</v>
      </c>
      <c r="O35" t="s">
        <v>126</v>
      </c>
      <c r="P35" s="1" t="s">
        <v>433</v>
      </c>
      <c r="Q35" s="1">
        <v>2004</v>
      </c>
      <c r="R35" s="1">
        <f>$R$2-Q35</f>
        <v>19</v>
      </c>
      <c r="T35" s="30">
        <v>1710000</v>
      </c>
      <c r="U35" s="26">
        <f>T35-V35</f>
        <v>335000</v>
      </c>
      <c r="V35" s="26">
        <v>1375000</v>
      </c>
      <c r="W35" s="26">
        <f>V35-X35</f>
        <v>418000</v>
      </c>
      <c r="X35" s="27">
        <v>957000</v>
      </c>
      <c r="Y35" s="26">
        <f>X35-Z35</f>
        <v>209661</v>
      </c>
      <c r="Z35" s="27">
        <v>747339</v>
      </c>
      <c r="AA35" s="26">
        <f>Z35-AB35</f>
        <v>0</v>
      </c>
      <c r="AB35" s="27">
        <v>747339</v>
      </c>
      <c r="AC35" s="26">
        <f>AB35-AD35</f>
        <v>151559</v>
      </c>
      <c r="AD35" s="27">
        <v>595780</v>
      </c>
      <c r="AE35" s="9"/>
      <c r="AF35" s="117"/>
      <c r="AG35" s="114">
        <v>3100</v>
      </c>
      <c r="AH35" s="1">
        <f>AG35-AI35</f>
        <v>64</v>
      </c>
      <c r="AI35" s="1">
        <v>3036</v>
      </c>
      <c r="AJ35" s="1">
        <f>AI35-AK35</f>
        <v>-628</v>
      </c>
      <c r="AK35" s="1">
        <v>3664</v>
      </c>
      <c r="AL35" s="1">
        <f>AK35-AM35</f>
        <v>0</v>
      </c>
      <c r="AM35" s="1">
        <v>3664</v>
      </c>
      <c r="AN35" s="1">
        <f>AM35-AO35</f>
        <v>664</v>
      </c>
      <c r="AO35" s="1">
        <v>3000</v>
      </c>
      <c r="AP35" s="9">
        <v>1900</v>
      </c>
      <c r="AQ35" s="114">
        <f>AP35-AR35</f>
        <v>-1725</v>
      </c>
      <c r="AR35" s="114">
        <v>3625</v>
      </c>
      <c r="AS35" s="1">
        <f>AR35-AT35</f>
        <v>125</v>
      </c>
      <c r="AT35" s="1">
        <v>3500</v>
      </c>
      <c r="AW35" s="1" t="s">
        <v>12</v>
      </c>
      <c r="AX35" s="1">
        <v>3150</v>
      </c>
      <c r="AY35" s="1">
        <f>AX35-AZ35</f>
        <v>650</v>
      </c>
      <c r="AZ35" s="1">
        <v>2500</v>
      </c>
      <c r="BA35" s="9">
        <v>6400</v>
      </c>
      <c r="BB35" s="114">
        <f>BA35-BC35</f>
        <v>700</v>
      </c>
      <c r="BC35" s="114">
        <v>5700</v>
      </c>
      <c r="BD35" s="1">
        <f>BC35-BE35</f>
        <v>-200</v>
      </c>
      <c r="BE35" s="1">
        <v>5900</v>
      </c>
      <c r="BF35" s="1" t="s">
        <v>12</v>
      </c>
      <c r="BH35" s="1" t="s">
        <v>12</v>
      </c>
      <c r="BI35" s="1">
        <v>5300</v>
      </c>
    </row>
    <row r="36" spans="1:63" x14ac:dyDescent="0.3">
      <c r="A36" s="1">
        <v>34</v>
      </c>
      <c r="B36" s="1">
        <f>C36-A36</f>
        <v>4</v>
      </c>
      <c r="C36" s="1">
        <v>38</v>
      </c>
      <c r="D36" s="1">
        <f>E36-C36</f>
        <v>-3</v>
      </c>
      <c r="E36" s="1">
        <v>35</v>
      </c>
      <c r="F36" s="1">
        <f>G36-E36</f>
        <v>5</v>
      </c>
      <c r="G36" s="1">
        <v>40</v>
      </c>
      <c r="H36" s="1">
        <f>I36-G36</f>
        <v>-1</v>
      </c>
      <c r="I36" s="1">
        <v>39</v>
      </c>
      <c r="J36" s="1">
        <f>K36-I36</f>
        <v>2</v>
      </c>
      <c r="K36" s="1">
        <v>41</v>
      </c>
      <c r="L36" s="1">
        <f>M36-K36</f>
        <v>-1</v>
      </c>
      <c r="M36" s="1">
        <v>40</v>
      </c>
      <c r="N36" s="7" t="s">
        <v>309</v>
      </c>
      <c r="O36" t="s">
        <v>436</v>
      </c>
      <c r="P36" s="1" t="s">
        <v>437</v>
      </c>
      <c r="Q36" s="1">
        <v>1932</v>
      </c>
      <c r="R36" s="1">
        <f>$R$2-Q36</f>
        <v>91</v>
      </c>
      <c r="T36" s="30">
        <v>1680306</v>
      </c>
      <c r="U36" s="26">
        <f>T36-V36</f>
        <v>452486</v>
      </c>
      <c r="V36" s="26">
        <v>1227820</v>
      </c>
      <c r="W36" s="26">
        <f>V36-X36</f>
        <v>5038</v>
      </c>
      <c r="X36" s="27">
        <v>1222782</v>
      </c>
      <c r="Y36" s="26">
        <f>X36-Z36</f>
        <v>220737</v>
      </c>
      <c r="Z36" s="27">
        <v>1002045</v>
      </c>
      <c r="AA36" s="26">
        <f>Z36-AB36</f>
        <v>44914</v>
      </c>
      <c r="AB36" s="27">
        <v>957131</v>
      </c>
      <c r="AC36" s="26">
        <f>AB36-AD36</f>
        <v>120833</v>
      </c>
      <c r="AD36" s="27">
        <v>836298</v>
      </c>
      <c r="AE36" s="9">
        <v>5500</v>
      </c>
      <c r="AF36" s="117">
        <f>AE36-AG36</f>
        <v>0</v>
      </c>
      <c r="AG36" s="114">
        <v>5500</v>
      </c>
      <c r="AH36" s="1">
        <f>AG36-AI36</f>
        <v>0</v>
      </c>
      <c r="AI36" s="1">
        <v>5500</v>
      </c>
      <c r="AJ36" s="1">
        <f>AI36-AK36</f>
        <v>-400</v>
      </c>
      <c r="AK36" s="1">
        <v>5900</v>
      </c>
      <c r="AL36" s="1">
        <f>AK36-AM36</f>
        <v>200</v>
      </c>
      <c r="AM36" s="1">
        <v>5700</v>
      </c>
      <c r="AN36" s="1">
        <f>AM36-AO36</f>
        <v>200</v>
      </c>
      <c r="AO36" s="1">
        <v>5500</v>
      </c>
      <c r="AP36" s="9">
        <v>3792</v>
      </c>
      <c r="AQ36" s="114">
        <f>AP36-AR36</f>
        <v>317</v>
      </c>
      <c r="AR36" s="114">
        <v>3475</v>
      </c>
      <c r="AS36" s="1">
        <f>AR36-AT36</f>
        <v>62</v>
      </c>
      <c r="AT36" s="1">
        <v>3413</v>
      </c>
      <c r="AU36" s="1">
        <f>AT36-AV36</f>
        <v>-291</v>
      </c>
      <c r="AV36" s="1">
        <v>3704</v>
      </c>
      <c r="AW36" s="1">
        <f>AV36-AX36</f>
        <v>4</v>
      </c>
      <c r="AX36" s="1">
        <v>3700</v>
      </c>
      <c r="AY36" s="1">
        <f>AX36-AZ36</f>
        <v>800</v>
      </c>
      <c r="AZ36" s="1">
        <v>2900</v>
      </c>
      <c r="BA36" s="9">
        <v>10566</v>
      </c>
      <c r="BB36" s="114">
        <f>BA36-BC36</f>
        <v>2356</v>
      </c>
      <c r="BC36" s="114">
        <v>8210</v>
      </c>
      <c r="BD36" s="1">
        <f>BC36-BE36</f>
        <v>-1258</v>
      </c>
      <c r="BE36" s="1">
        <v>9468</v>
      </c>
      <c r="BF36" s="1">
        <f>BE36-BG36</f>
        <v>-193</v>
      </c>
      <c r="BG36" s="1">
        <v>9661</v>
      </c>
      <c r="BH36" s="1">
        <f>BG36-BI36</f>
        <v>61</v>
      </c>
      <c r="BI36" s="1">
        <v>9600</v>
      </c>
      <c r="BJ36" s="1">
        <f>BI36-BK36</f>
        <v>890</v>
      </c>
      <c r="BK36" s="1">
        <v>8710</v>
      </c>
    </row>
    <row r="37" spans="1:63" x14ac:dyDescent="0.3">
      <c r="A37" s="1">
        <v>35</v>
      </c>
      <c r="B37" s="1">
        <f>C37-A37</f>
        <v>-7</v>
      </c>
      <c r="C37" s="1">
        <v>28</v>
      </c>
      <c r="D37" s="1">
        <f>E37-C37</f>
        <v>19</v>
      </c>
      <c r="E37" s="1">
        <v>47</v>
      </c>
      <c r="F37" s="1">
        <f>G37-E37</f>
        <v>24</v>
      </c>
      <c r="G37" s="1">
        <v>71</v>
      </c>
      <c r="H37" s="1">
        <f>I37-G37</f>
        <v>3</v>
      </c>
      <c r="I37" s="1">
        <v>74</v>
      </c>
      <c r="J37" s="1">
        <f>K37-I37</f>
        <v>3</v>
      </c>
      <c r="K37" s="1">
        <v>77</v>
      </c>
      <c r="L37" s="1" t="s">
        <v>12</v>
      </c>
      <c r="M37" s="1" t="s">
        <v>23</v>
      </c>
      <c r="N37" s="7" t="s">
        <v>299</v>
      </c>
      <c r="O37" t="s">
        <v>426</v>
      </c>
      <c r="P37" s="1" t="s">
        <v>78</v>
      </c>
      <c r="Q37" s="1">
        <v>1986</v>
      </c>
      <c r="R37" s="1">
        <f>$R$2-Q37</f>
        <v>37</v>
      </c>
      <c r="T37" s="30">
        <v>1662000</v>
      </c>
      <c r="U37" s="26">
        <f>T37-V37</f>
        <v>0</v>
      </c>
      <c r="V37" s="26">
        <v>1662000</v>
      </c>
      <c r="W37" s="26">
        <f>V37-X37</f>
        <v>937000</v>
      </c>
      <c r="X37" s="27">
        <v>725000</v>
      </c>
      <c r="Y37" s="26">
        <f>X37-Z37</f>
        <v>273000</v>
      </c>
      <c r="Z37" s="27">
        <v>452000</v>
      </c>
      <c r="AA37" s="26">
        <f>Z37-AB37</f>
        <v>17000</v>
      </c>
      <c r="AB37" s="27">
        <v>435000</v>
      </c>
      <c r="AC37" s="26">
        <f>AB37-AD37</f>
        <v>35000</v>
      </c>
      <c r="AD37" s="27">
        <v>400000</v>
      </c>
      <c r="AE37" s="9"/>
      <c r="AF37" s="117"/>
      <c r="AW37" s="1" t="s">
        <v>12</v>
      </c>
      <c r="AX37" s="1">
        <v>14</v>
      </c>
      <c r="AY37" s="1">
        <f>AX37-AZ37</f>
        <v>-15</v>
      </c>
      <c r="AZ37" s="1">
        <v>29</v>
      </c>
      <c r="BD37" s="1" t="s">
        <v>12</v>
      </c>
      <c r="BF37" s="1" t="s">
        <v>12</v>
      </c>
      <c r="BH37" s="1" t="s">
        <v>12</v>
      </c>
      <c r="BI37" s="1">
        <v>10</v>
      </c>
      <c r="BJ37" s="1">
        <f>BI37-BK37</f>
        <v>-17</v>
      </c>
      <c r="BK37" s="1">
        <v>27</v>
      </c>
    </row>
    <row r="38" spans="1:63" x14ac:dyDescent="0.3">
      <c r="A38" s="1">
        <v>36</v>
      </c>
      <c r="B38" s="1">
        <f>C38-A38</f>
        <v>-3</v>
      </c>
      <c r="C38" s="1">
        <v>33</v>
      </c>
      <c r="D38" s="1">
        <f>E38-C38</f>
        <v>-3</v>
      </c>
      <c r="E38" s="1">
        <v>30</v>
      </c>
      <c r="F38" s="1">
        <f>G38-E38</f>
        <v>-2</v>
      </c>
      <c r="G38" s="1">
        <v>28</v>
      </c>
      <c r="H38" s="1">
        <f>I38-G38</f>
        <v>-6</v>
      </c>
      <c r="I38" s="1">
        <v>22</v>
      </c>
      <c r="J38" s="1">
        <f>K38-I38</f>
        <v>-3</v>
      </c>
      <c r="K38" s="1">
        <v>19</v>
      </c>
      <c r="L38" s="1">
        <f>M38-K38</f>
        <v>-2</v>
      </c>
      <c r="M38" s="1">
        <v>17</v>
      </c>
      <c r="N38" s="7" t="s">
        <v>304</v>
      </c>
      <c r="O38" t="s">
        <v>431</v>
      </c>
      <c r="P38" s="1" t="s">
        <v>93</v>
      </c>
      <c r="Q38" s="1">
        <v>1988</v>
      </c>
      <c r="R38" s="1">
        <f>$R$2-Q38</f>
        <v>35</v>
      </c>
      <c r="T38" s="30">
        <v>1600000</v>
      </c>
      <c r="U38" s="26">
        <f>T38-V38</f>
        <v>101000</v>
      </c>
      <c r="V38" s="26">
        <v>1499000</v>
      </c>
      <c r="W38" s="26">
        <f>V38-X38</f>
        <v>179000</v>
      </c>
      <c r="X38" s="27">
        <v>1320000</v>
      </c>
      <c r="Y38" s="26">
        <f>X38-Z38</f>
        <v>-180000</v>
      </c>
      <c r="Z38" s="27">
        <v>1500000</v>
      </c>
      <c r="AA38" s="26">
        <f>Z38-AB38</f>
        <v>-200000</v>
      </c>
      <c r="AB38" s="27">
        <v>1700000</v>
      </c>
      <c r="AC38" s="26">
        <f>AB38-AD38</f>
        <v>0</v>
      </c>
      <c r="AD38" s="27">
        <v>1700000</v>
      </c>
      <c r="AE38" s="9">
        <v>795</v>
      </c>
      <c r="AF38" s="117">
        <f>AE38-AG38</f>
        <v>-40</v>
      </c>
      <c r="AG38" s="114">
        <v>835</v>
      </c>
      <c r="AH38" s="1">
        <f>AG38-AI38</f>
        <v>-15</v>
      </c>
      <c r="AI38" s="1">
        <v>850</v>
      </c>
      <c r="AP38" s="9">
        <v>90</v>
      </c>
      <c r="AQ38" s="114">
        <f>AP38-AR38</f>
        <v>-2799</v>
      </c>
      <c r="AR38" s="114">
        <v>2889</v>
      </c>
      <c r="AS38" s="1">
        <f>AR38-AT38</f>
        <v>-1611</v>
      </c>
      <c r="AT38" s="1">
        <v>4500</v>
      </c>
      <c r="AW38" s="1" t="s">
        <v>12</v>
      </c>
      <c r="AX38" s="1">
        <v>5022</v>
      </c>
      <c r="AY38" s="1" t="s">
        <v>12</v>
      </c>
      <c r="BA38" s="9">
        <v>5237</v>
      </c>
      <c r="BB38" s="114">
        <f>BA38-BC38</f>
        <v>470</v>
      </c>
      <c r="BC38" s="114">
        <v>4767</v>
      </c>
      <c r="BD38" s="1">
        <f>BC38-BE38</f>
        <v>2192</v>
      </c>
      <c r="BE38" s="1">
        <v>2575</v>
      </c>
      <c r="BF38" s="1" t="s">
        <v>12</v>
      </c>
      <c r="BH38" s="1" t="s">
        <v>12</v>
      </c>
      <c r="BI38" s="1">
        <v>5607</v>
      </c>
    </row>
    <row r="39" spans="1:63" x14ac:dyDescent="0.3">
      <c r="A39" s="1">
        <v>37</v>
      </c>
      <c r="B39" s="1">
        <f>C39-A39</f>
        <v>15</v>
      </c>
      <c r="C39" s="1">
        <v>52</v>
      </c>
      <c r="D39" s="1">
        <f>E39-C39</f>
        <v>8</v>
      </c>
      <c r="E39" s="1">
        <v>60</v>
      </c>
      <c r="F39" s="1">
        <f>G39-E39</f>
        <v>-6</v>
      </c>
      <c r="G39" s="1">
        <v>54</v>
      </c>
      <c r="H39" s="1">
        <f>I39-G39</f>
        <v>-1</v>
      </c>
      <c r="I39" s="1">
        <v>53</v>
      </c>
      <c r="J39" s="1">
        <f>K39-I39</f>
        <v>-1</v>
      </c>
      <c r="K39" s="1">
        <v>52</v>
      </c>
      <c r="L39" s="1">
        <f>M39-K39</f>
        <v>6</v>
      </c>
      <c r="M39" s="1">
        <v>58</v>
      </c>
      <c r="N39" s="7" t="s">
        <v>323</v>
      </c>
      <c r="O39" t="s">
        <v>449</v>
      </c>
      <c r="P39" s="1" t="s">
        <v>96</v>
      </c>
      <c r="Q39" s="1">
        <v>1949</v>
      </c>
      <c r="R39" s="1">
        <f>$R$2-Q39</f>
        <v>74</v>
      </c>
      <c r="T39" s="30">
        <v>1536895</v>
      </c>
      <c r="U39" s="26">
        <f>T39-V39</f>
        <v>698895</v>
      </c>
      <c r="V39" s="26">
        <v>838000</v>
      </c>
      <c r="W39" s="26">
        <f>V39-X39</f>
        <v>236712</v>
      </c>
      <c r="X39" s="27">
        <v>601288</v>
      </c>
      <c r="Y39" s="26">
        <f>X39-Z39</f>
        <v>-63262</v>
      </c>
      <c r="Z39" s="27">
        <v>664550</v>
      </c>
      <c r="AA39" s="26">
        <f>Z39-AB39</f>
        <v>-9477</v>
      </c>
      <c r="AB39" s="27">
        <v>674027</v>
      </c>
      <c r="AC39" s="26">
        <f>AB39-AD39</f>
        <v>46655</v>
      </c>
      <c r="AD39" s="27">
        <v>627372</v>
      </c>
      <c r="AE39" s="9">
        <v>4459</v>
      </c>
      <c r="AF39" s="117">
        <f>AE39-AG39</f>
        <v>-163</v>
      </c>
      <c r="AG39" s="114">
        <v>4622</v>
      </c>
      <c r="AH39" s="1">
        <f>AG39-AI39</f>
        <v>1083</v>
      </c>
      <c r="AI39" s="1">
        <v>3539</v>
      </c>
      <c r="AJ39" s="1">
        <f>AI39-AK39</f>
        <v>-229</v>
      </c>
      <c r="AK39" s="1">
        <v>3768</v>
      </c>
      <c r="AL39" s="1">
        <f>AK39-AM39</f>
        <v>9</v>
      </c>
      <c r="AM39" s="1">
        <v>3759</v>
      </c>
      <c r="AN39" s="1">
        <f>AM39-AO39</f>
        <v>224</v>
      </c>
      <c r="AO39" s="1">
        <v>3535</v>
      </c>
      <c r="AP39" s="9">
        <v>1433</v>
      </c>
      <c r="AQ39" s="114">
        <f>AP39-AR39</f>
        <v>-808</v>
      </c>
      <c r="AR39" s="114">
        <v>2241</v>
      </c>
      <c r="AS39" s="1">
        <f>AR39-AT39</f>
        <v>199</v>
      </c>
      <c r="AT39" s="1">
        <v>2042</v>
      </c>
      <c r="AU39" s="1">
        <f>AT39-AV39</f>
        <v>64</v>
      </c>
      <c r="AV39" s="1">
        <v>1978</v>
      </c>
      <c r="AW39" s="1">
        <f>AV39-AX39</f>
        <v>0</v>
      </c>
      <c r="AX39" s="1">
        <v>1978</v>
      </c>
      <c r="AY39" s="1">
        <f>AX39-AZ39</f>
        <v>59</v>
      </c>
      <c r="AZ39" s="1">
        <v>1919</v>
      </c>
      <c r="BA39" s="9">
        <v>6333</v>
      </c>
      <c r="BB39" s="114">
        <f>BA39-BC39</f>
        <v>182</v>
      </c>
      <c r="BC39" s="114">
        <v>6151</v>
      </c>
      <c r="BD39" s="1">
        <f>BC39-BE39</f>
        <v>1072</v>
      </c>
      <c r="BE39" s="1">
        <v>5079</v>
      </c>
      <c r="BF39" s="1">
        <f>BE39-BG39</f>
        <v>-60</v>
      </c>
      <c r="BG39" s="1">
        <v>5139</v>
      </c>
      <c r="BH39" s="1">
        <f>BG39-BI39</f>
        <v>84</v>
      </c>
      <c r="BI39" s="1">
        <v>5055</v>
      </c>
      <c r="BJ39" s="1">
        <f>BI39-BK39</f>
        <v>-10</v>
      </c>
      <c r="BK39" s="1">
        <v>5065</v>
      </c>
    </row>
    <row r="40" spans="1:63" x14ac:dyDescent="0.3">
      <c r="A40" s="1">
        <v>38</v>
      </c>
      <c r="B40" s="1">
        <f>C40-A40</f>
        <v>-1</v>
      </c>
      <c r="C40" s="1">
        <v>37</v>
      </c>
      <c r="D40" s="1">
        <f>E40-C40</f>
        <v>0</v>
      </c>
      <c r="E40" s="1">
        <v>37</v>
      </c>
      <c r="F40" s="1">
        <f>G40-E40</f>
        <v>-2</v>
      </c>
      <c r="G40" s="1">
        <v>35</v>
      </c>
      <c r="H40" s="1">
        <f>I40-G40</f>
        <v>0</v>
      </c>
      <c r="I40" s="1">
        <v>35</v>
      </c>
      <c r="J40" s="1">
        <f>K40-I40</f>
        <v>-1</v>
      </c>
      <c r="K40" s="1">
        <v>34</v>
      </c>
      <c r="L40" s="1">
        <f>M40-K40</f>
        <v>1</v>
      </c>
      <c r="M40" s="1">
        <v>35</v>
      </c>
      <c r="N40" s="7" t="s">
        <v>308</v>
      </c>
      <c r="O40" t="s">
        <v>434</v>
      </c>
      <c r="P40" s="1" t="s">
        <v>435</v>
      </c>
      <c r="Q40" s="1">
        <v>1966</v>
      </c>
      <c r="R40" s="1">
        <f>$R$2-Q40</f>
        <v>57</v>
      </c>
      <c r="T40" s="30">
        <v>1525000</v>
      </c>
      <c r="U40" s="26">
        <f>T40-V40</f>
        <v>221000</v>
      </c>
      <c r="V40" s="26">
        <v>1304000</v>
      </c>
      <c r="W40" s="26">
        <f>V40-X40</f>
        <v>133000</v>
      </c>
      <c r="X40" s="27">
        <v>1171000</v>
      </c>
      <c r="Y40" s="26">
        <f>X40-Z40</f>
        <v>-29000</v>
      </c>
      <c r="Z40" s="27">
        <v>1200000</v>
      </c>
      <c r="AA40" s="26">
        <f>Z40-AB40</f>
        <v>44000</v>
      </c>
      <c r="AB40" s="27">
        <v>1156000</v>
      </c>
      <c r="AC40" s="26">
        <f>AB40-AD40</f>
        <v>56000</v>
      </c>
      <c r="AD40" s="27">
        <v>1100000</v>
      </c>
      <c r="AE40" s="9">
        <v>6500</v>
      </c>
      <c r="AF40" s="117">
        <f>AE40-AG40</f>
        <v>0</v>
      </c>
      <c r="AG40" s="114">
        <v>6500</v>
      </c>
      <c r="AH40" s="1">
        <f>AG40-AI40</f>
        <v>0</v>
      </c>
      <c r="AI40" s="1">
        <v>6500</v>
      </c>
      <c r="AJ40" s="1">
        <f>AI40-AK40</f>
        <v>0</v>
      </c>
      <c r="AK40" s="1">
        <v>6500</v>
      </c>
      <c r="AL40" s="1">
        <f>AK40-AM40</f>
        <v>500</v>
      </c>
      <c r="AM40" s="1">
        <v>6000</v>
      </c>
      <c r="AN40" s="1">
        <f>AM40-AO40</f>
        <v>0</v>
      </c>
      <c r="AO40" s="1">
        <v>6000</v>
      </c>
      <c r="AP40" s="9">
        <v>5000</v>
      </c>
      <c r="AQ40" s="114">
        <f>AP40-AR40</f>
        <v>0</v>
      </c>
      <c r="AR40" s="114">
        <v>5000</v>
      </c>
      <c r="AW40" s="1" t="s">
        <v>12</v>
      </c>
      <c r="AX40" s="1">
        <v>5373</v>
      </c>
      <c r="AY40" s="1">
        <f>AX40-AZ40</f>
        <v>-27</v>
      </c>
      <c r="AZ40" s="1">
        <v>5400</v>
      </c>
      <c r="BA40" s="9">
        <v>13000</v>
      </c>
      <c r="BB40" s="114">
        <f>BA40-BC40</f>
        <v>0</v>
      </c>
      <c r="BC40" s="114">
        <v>13000</v>
      </c>
      <c r="BD40" s="1" t="s">
        <v>12</v>
      </c>
      <c r="BF40" s="1" t="s">
        <v>12</v>
      </c>
      <c r="BH40" s="1" t="s">
        <v>12</v>
      </c>
      <c r="BI40" s="1">
        <v>13430</v>
      </c>
      <c r="BJ40" s="1">
        <f>BI40-BK40</f>
        <v>-570</v>
      </c>
      <c r="BK40" s="1">
        <v>14000</v>
      </c>
    </row>
    <row r="41" spans="1:63" x14ac:dyDescent="0.3">
      <c r="A41" s="1">
        <v>39</v>
      </c>
      <c r="B41" s="1">
        <f>C41-A41</f>
        <v>-5</v>
      </c>
      <c r="C41" s="1">
        <v>34</v>
      </c>
      <c r="D41" s="1">
        <f>E41-C41</f>
        <v>-3</v>
      </c>
      <c r="E41" s="1">
        <v>31</v>
      </c>
      <c r="F41" s="1">
        <f>G41-E41</f>
        <v>6</v>
      </c>
      <c r="G41" s="1">
        <v>37</v>
      </c>
      <c r="H41" s="1">
        <f>I41-G41</f>
        <v>9</v>
      </c>
      <c r="I41" s="1">
        <v>46</v>
      </c>
      <c r="J41" s="1">
        <f>K41-I41</f>
        <v>-1</v>
      </c>
      <c r="K41" s="1">
        <v>45</v>
      </c>
      <c r="L41" s="1">
        <f>M41-K41</f>
        <v>6</v>
      </c>
      <c r="M41" s="1">
        <v>51</v>
      </c>
      <c r="N41" s="7" t="s">
        <v>305</v>
      </c>
      <c r="O41" t="s">
        <v>399</v>
      </c>
      <c r="P41" s="1" t="s">
        <v>96</v>
      </c>
      <c r="Q41" s="1">
        <v>1950</v>
      </c>
      <c r="R41" s="1">
        <f>$R$2-Q41</f>
        <v>73</v>
      </c>
      <c r="T41" s="30">
        <v>1510000</v>
      </c>
      <c r="U41" s="26">
        <f>T41-V41</f>
        <v>21000</v>
      </c>
      <c r="V41" s="26">
        <v>1489000</v>
      </c>
      <c r="W41" s="26">
        <f>V41-X41</f>
        <v>169502</v>
      </c>
      <c r="X41" s="27">
        <v>1319498</v>
      </c>
      <c r="Y41" s="26">
        <f>X41-Z41</f>
        <v>188798</v>
      </c>
      <c r="Z41" s="27">
        <v>1130700</v>
      </c>
      <c r="AA41" s="26">
        <f>Z41-AB41</f>
        <v>323894</v>
      </c>
      <c r="AB41" s="27">
        <v>806806</v>
      </c>
      <c r="AC41" s="26">
        <f>AB41-AD41</f>
        <v>87865</v>
      </c>
      <c r="AD41" s="27">
        <v>718941</v>
      </c>
      <c r="AE41" s="9">
        <v>8964</v>
      </c>
      <c r="AF41" s="117">
        <f>AE41-AG41</f>
        <v>564</v>
      </c>
      <c r="AG41" s="114">
        <v>8400</v>
      </c>
      <c r="AH41" s="1">
        <f>AG41-AI41</f>
        <v>400</v>
      </c>
      <c r="AI41" s="1">
        <v>8000</v>
      </c>
      <c r="AJ41" s="1">
        <f>AI41-AK41</f>
        <v>3000</v>
      </c>
      <c r="AK41" s="1">
        <v>5000</v>
      </c>
      <c r="AL41" s="1">
        <f>AK41-AM41</f>
        <v>1723</v>
      </c>
      <c r="AM41" s="1">
        <v>3277</v>
      </c>
      <c r="AN41" s="1">
        <f>AM41-AO41</f>
        <v>1037</v>
      </c>
      <c r="AO41" s="1">
        <v>2240</v>
      </c>
      <c r="AP41" s="9">
        <v>841</v>
      </c>
      <c r="AQ41" s="114">
        <f>AP41-AR41</f>
        <v>-3759</v>
      </c>
      <c r="AR41" s="114">
        <v>4600</v>
      </c>
      <c r="AS41" s="1">
        <f>AR41-AT41</f>
        <v>400</v>
      </c>
      <c r="AT41" s="1">
        <v>4200</v>
      </c>
      <c r="AU41" s="1">
        <f>AT41-AV41</f>
        <v>200</v>
      </c>
      <c r="AV41" s="1">
        <v>4000</v>
      </c>
      <c r="AW41" s="1">
        <f>AV41-AX41</f>
        <v>1128</v>
      </c>
      <c r="AX41" s="1">
        <v>2872</v>
      </c>
      <c r="AY41" s="1">
        <f>AX41-AZ41</f>
        <v>1072</v>
      </c>
      <c r="AZ41" s="1">
        <v>1800</v>
      </c>
      <c r="BA41" s="9">
        <v>9854</v>
      </c>
      <c r="BB41" s="114">
        <f>BA41-BC41</f>
        <v>704</v>
      </c>
      <c r="BC41" s="114">
        <v>9150</v>
      </c>
      <c r="BD41" s="1">
        <f>BC41-BE41</f>
        <v>550</v>
      </c>
      <c r="BE41" s="1">
        <v>8600</v>
      </c>
      <c r="BF41" s="1">
        <f>BE41-BG41</f>
        <v>600</v>
      </c>
      <c r="BG41" s="1">
        <v>8000</v>
      </c>
      <c r="BH41" s="1">
        <f>BG41-BI41</f>
        <v>-1006</v>
      </c>
      <c r="BI41" s="1">
        <v>9006</v>
      </c>
      <c r="BJ41" s="1">
        <f>BI41-BK41</f>
        <v>3292</v>
      </c>
      <c r="BK41" s="1">
        <v>5714</v>
      </c>
    </row>
    <row r="42" spans="1:63" x14ac:dyDescent="0.3">
      <c r="A42" s="1">
        <v>40</v>
      </c>
      <c r="B42" s="1">
        <f>C42-A42</f>
        <v>3</v>
      </c>
      <c r="C42" s="1">
        <v>43</v>
      </c>
      <c r="D42" s="1">
        <f>E42-C42</f>
        <v>29</v>
      </c>
      <c r="E42" s="1">
        <v>72</v>
      </c>
      <c r="F42" s="1">
        <f>G42-E42</f>
        <v>8</v>
      </c>
      <c r="G42" s="1">
        <v>80</v>
      </c>
      <c r="H42" s="1">
        <f>I42-G42</f>
        <v>0</v>
      </c>
      <c r="I42" s="1">
        <v>80</v>
      </c>
      <c r="J42" s="1">
        <f>K42-I42</f>
        <v>2</v>
      </c>
      <c r="K42" s="1">
        <v>82</v>
      </c>
      <c r="L42" s="1">
        <f>M42-K42</f>
        <v>2</v>
      </c>
      <c r="M42" s="1">
        <v>84</v>
      </c>
      <c r="N42" s="7" t="s">
        <v>314</v>
      </c>
      <c r="O42" t="s">
        <v>117</v>
      </c>
      <c r="P42" s="1" t="s">
        <v>76</v>
      </c>
      <c r="Q42" s="1">
        <v>1982</v>
      </c>
      <c r="R42" s="1">
        <f>$R$2-Q42</f>
        <v>41</v>
      </c>
      <c r="T42" s="30">
        <v>1397609</v>
      </c>
      <c r="U42" s="26">
        <f>T42-V42</f>
        <v>414609</v>
      </c>
      <c r="V42" s="26">
        <v>983000</v>
      </c>
      <c r="W42" s="26">
        <f>V42-X42</f>
        <v>532423</v>
      </c>
      <c r="X42" s="27">
        <v>450577</v>
      </c>
      <c r="Y42" s="26">
        <f>X42-Z42</f>
        <v>103182</v>
      </c>
      <c r="Z42" s="27">
        <v>347395</v>
      </c>
      <c r="AA42" s="26">
        <f>Z42-AB42</f>
        <v>-21165</v>
      </c>
      <c r="AB42" s="27">
        <v>368560</v>
      </c>
      <c r="AC42" s="26">
        <f>AB42-AD42</f>
        <v>36070</v>
      </c>
      <c r="AD42" s="27">
        <v>332490</v>
      </c>
      <c r="AE42" s="9">
        <v>2797</v>
      </c>
      <c r="AF42" s="117">
        <f>AE42-AG42</f>
        <v>426</v>
      </c>
      <c r="AG42" s="114">
        <v>2371</v>
      </c>
      <c r="AH42" s="1">
        <f>AG42-AI42</f>
        <v>127</v>
      </c>
      <c r="AI42" s="1">
        <v>2244</v>
      </c>
      <c r="AJ42" s="1">
        <f>AI42-AK42</f>
        <v>232</v>
      </c>
      <c r="AK42" s="1">
        <v>2012</v>
      </c>
      <c r="AL42" s="1">
        <f>AK42-AM42</f>
        <v>11</v>
      </c>
      <c r="AM42" s="1">
        <v>2001</v>
      </c>
      <c r="AN42" s="1">
        <f>AM42-AO42</f>
        <v>1811</v>
      </c>
      <c r="AO42" s="1">
        <v>190</v>
      </c>
      <c r="AP42" s="9">
        <v>670</v>
      </c>
      <c r="AQ42" s="114">
        <f>AP42-AR42</f>
        <v>-1030</v>
      </c>
      <c r="AR42" s="114">
        <v>1700</v>
      </c>
      <c r="AW42" s="1" t="s">
        <v>12</v>
      </c>
      <c r="AX42" s="1">
        <v>1455</v>
      </c>
      <c r="AY42" s="1">
        <f>AX42-AZ42</f>
        <v>-203</v>
      </c>
      <c r="AZ42" s="1">
        <v>1658</v>
      </c>
      <c r="BA42" s="9">
        <v>150</v>
      </c>
      <c r="BB42" s="114">
        <f>BA42-BC42</f>
        <v>0</v>
      </c>
      <c r="BC42" s="114">
        <v>150</v>
      </c>
      <c r="BD42" s="1" t="s">
        <v>12</v>
      </c>
      <c r="BF42" s="1" t="s">
        <v>12</v>
      </c>
      <c r="BH42" s="1" t="s">
        <v>12</v>
      </c>
      <c r="BI42" s="1">
        <v>148</v>
      </c>
      <c r="BJ42" s="1">
        <f>BI42-BK42</f>
        <v>0</v>
      </c>
      <c r="BK42" s="1">
        <v>148</v>
      </c>
    </row>
    <row r="43" spans="1:63" x14ac:dyDescent="0.3">
      <c r="A43" s="1">
        <v>41</v>
      </c>
      <c r="B43" s="1">
        <f>C43-A43</f>
        <v>-2</v>
      </c>
      <c r="C43" s="1">
        <v>39</v>
      </c>
      <c r="D43" s="1">
        <f>E43-C43</f>
        <v>0</v>
      </c>
      <c r="E43" s="1">
        <v>39</v>
      </c>
      <c r="F43" s="1">
        <f>G43-E43</f>
        <v>0</v>
      </c>
      <c r="G43" s="1">
        <v>39</v>
      </c>
      <c r="H43" s="1">
        <f>I43-G43</f>
        <v>-2</v>
      </c>
      <c r="I43" s="1">
        <v>37</v>
      </c>
      <c r="J43" s="1">
        <f>K43-I43</f>
        <v>1</v>
      </c>
      <c r="K43" s="1">
        <v>38</v>
      </c>
      <c r="L43" s="1">
        <f>M43-K43</f>
        <v>1</v>
      </c>
      <c r="M43" s="1">
        <v>39</v>
      </c>
      <c r="N43" s="7" t="s">
        <v>310</v>
      </c>
      <c r="O43" t="s">
        <v>438</v>
      </c>
      <c r="P43" s="1" t="s">
        <v>433</v>
      </c>
      <c r="Q43" s="1">
        <v>1938</v>
      </c>
      <c r="R43" s="1">
        <f>$R$2-Q43</f>
        <v>85</v>
      </c>
      <c r="T43" s="30">
        <v>1300000</v>
      </c>
      <c r="U43" s="26">
        <f>T43-V43</f>
        <v>220000</v>
      </c>
      <c r="V43" s="26">
        <v>1080000</v>
      </c>
      <c r="W43" s="26">
        <f>V43-X43</f>
        <v>120000</v>
      </c>
      <c r="X43" s="27">
        <v>960000</v>
      </c>
      <c r="Y43" s="26">
        <f>X43-Z43</f>
        <v>-115000</v>
      </c>
      <c r="Z43" s="27">
        <v>1075000</v>
      </c>
      <c r="AA43" s="26">
        <f>Z43-AB43</f>
        <v>25000</v>
      </c>
      <c r="AB43" s="27">
        <v>1050000</v>
      </c>
      <c r="AC43" s="26">
        <f>AB43-AD43</f>
        <v>100000</v>
      </c>
      <c r="AD43" s="27">
        <v>950000</v>
      </c>
      <c r="AE43" s="9">
        <v>2519</v>
      </c>
      <c r="AF43" s="117">
        <f>AE43-AG43</f>
        <v>47</v>
      </c>
      <c r="AG43" s="114">
        <v>2472</v>
      </c>
      <c r="AH43" s="1">
        <f>AG43-AI43</f>
        <v>-123</v>
      </c>
      <c r="AI43" s="1">
        <v>2595</v>
      </c>
      <c r="AJ43" s="1">
        <f>AI43-AK43</f>
        <v>-444</v>
      </c>
      <c r="AK43" s="1">
        <v>3039</v>
      </c>
      <c r="AL43" s="1">
        <f>AK43-AM43</f>
        <v>381</v>
      </c>
      <c r="AM43" s="1">
        <v>2658</v>
      </c>
      <c r="AN43" s="1">
        <f>AM43-AO43</f>
        <v>58</v>
      </c>
      <c r="AO43" s="1">
        <v>2600</v>
      </c>
      <c r="AP43" s="9">
        <v>988</v>
      </c>
      <c r="AQ43" s="114">
        <f>AP43-AR43</f>
        <v>108</v>
      </c>
      <c r="AR43" s="114">
        <v>880</v>
      </c>
      <c r="AS43" s="1">
        <f>AR43-AT43</f>
        <v>3</v>
      </c>
      <c r="AT43" s="1">
        <v>877</v>
      </c>
      <c r="AU43" s="1">
        <f>AT43-AV43</f>
        <v>-121</v>
      </c>
      <c r="AV43" s="1">
        <v>998</v>
      </c>
      <c r="AW43" s="1">
        <f>AV43-AX43</f>
        <v>0</v>
      </c>
      <c r="AX43" s="1">
        <v>998</v>
      </c>
      <c r="AY43" s="1">
        <f>AX43-AZ43</f>
        <v>230</v>
      </c>
      <c r="AZ43" s="1">
        <v>768</v>
      </c>
      <c r="BA43" s="9">
        <v>3348</v>
      </c>
      <c r="BB43" s="114">
        <f>BA43-BC43</f>
        <v>918</v>
      </c>
      <c r="BC43" s="114">
        <v>2430</v>
      </c>
      <c r="BD43" s="1">
        <f>BC43-BE43</f>
        <v>2</v>
      </c>
      <c r="BE43" s="1">
        <v>2428</v>
      </c>
      <c r="BF43" s="1">
        <f>BE43-BG43</f>
        <v>-251</v>
      </c>
      <c r="BG43" s="1">
        <v>2679</v>
      </c>
      <c r="BH43" s="1">
        <f>BG43-BI43</f>
        <v>0</v>
      </c>
      <c r="BI43" s="1">
        <v>2679</v>
      </c>
      <c r="BJ43" s="1">
        <f>BI43-BK43</f>
        <v>-210</v>
      </c>
      <c r="BK43" s="1">
        <v>2889</v>
      </c>
    </row>
    <row r="44" spans="1:63" x14ac:dyDescent="0.3">
      <c r="A44" s="1">
        <v>42</v>
      </c>
      <c r="B44" s="1">
        <f>C44-A44</f>
        <v>5</v>
      </c>
      <c r="C44" s="1">
        <v>47</v>
      </c>
      <c r="D44" s="1">
        <f>E44-C44</f>
        <v>-5</v>
      </c>
      <c r="E44" s="1">
        <v>42</v>
      </c>
      <c r="F44" s="1">
        <f>G44-E44</f>
        <v>4</v>
      </c>
      <c r="G44" s="1">
        <v>46</v>
      </c>
      <c r="H44" s="1">
        <f>I44-G44</f>
        <v>2</v>
      </c>
      <c r="I44" s="1">
        <v>48</v>
      </c>
      <c r="J44" s="1">
        <f>K44-I44</f>
        <v>0</v>
      </c>
      <c r="K44" s="1">
        <v>48</v>
      </c>
      <c r="L44" s="1">
        <f>M44-K44</f>
        <v>-2</v>
      </c>
      <c r="M44" s="1">
        <v>46</v>
      </c>
      <c r="N44" s="7" t="s">
        <v>318</v>
      </c>
      <c r="O44" t="s">
        <v>444</v>
      </c>
      <c r="P44" s="1" t="s">
        <v>86</v>
      </c>
      <c r="Q44" s="1">
        <v>1946</v>
      </c>
      <c r="R44" s="1">
        <f>$R$2-Q44</f>
        <v>77</v>
      </c>
      <c r="T44" s="30">
        <v>1263878</v>
      </c>
      <c r="U44" s="26">
        <f>T44-V44</f>
        <v>289878</v>
      </c>
      <c r="V44" s="26">
        <v>974000</v>
      </c>
      <c r="W44" s="26">
        <f>V44-X44</f>
        <v>99626</v>
      </c>
      <c r="X44" s="27">
        <v>874374</v>
      </c>
      <c r="Y44" s="26">
        <f>X44-Z44</f>
        <v>31103</v>
      </c>
      <c r="Z44" s="27">
        <v>843271</v>
      </c>
      <c r="AA44" s="26">
        <f>Z44-AB44</f>
        <v>55677</v>
      </c>
      <c r="AB44" s="27">
        <v>787594</v>
      </c>
      <c r="AC44" s="26">
        <f>AB44-AD44</f>
        <v>89474</v>
      </c>
      <c r="AD44" s="27">
        <v>698120</v>
      </c>
      <c r="AE44" s="9">
        <v>4575</v>
      </c>
      <c r="AF44" s="117">
        <f>AE44-AG44</f>
        <v>568</v>
      </c>
      <c r="AG44" s="114">
        <v>4007</v>
      </c>
      <c r="AH44" s="1">
        <f>AG44-AI44</f>
        <v>-133</v>
      </c>
      <c r="AI44" s="1">
        <v>4140</v>
      </c>
      <c r="AJ44" s="1">
        <f>AI44-AK44</f>
        <v>53</v>
      </c>
      <c r="AK44" s="1">
        <v>4087</v>
      </c>
      <c r="AL44" s="1">
        <f>AK44-AM44</f>
        <v>487</v>
      </c>
      <c r="AM44" s="1">
        <v>3600</v>
      </c>
      <c r="AN44" s="1">
        <f>AM44-AO44</f>
        <v>108</v>
      </c>
      <c r="AO44" s="1">
        <v>3492</v>
      </c>
      <c r="AP44" s="9">
        <v>3564</v>
      </c>
      <c r="AQ44" s="114">
        <f>AP44-AR44</f>
        <v>360</v>
      </c>
      <c r="AR44" s="114">
        <v>3204</v>
      </c>
      <c r="AS44" s="1">
        <f>AR44-AT44</f>
        <v>-127</v>
      </c>
      <c r="AT44" s="1">
        <v>3331</v>
      </c>
      <c r="AU44" s="1">
        <f>AT44-AV44</f>
        <v>119</v>
      </c>
      <c r="AV44" s="1">
        <v>3212</v>
      </c>
      <c r="AW44" s="1">
        <f>AV44-AX44</f>
        <v>551</v>
      </c>
      <c r="AX44" s="1">
        <v>2661</v>
      </c>
      <c r="AY44" s="1">
        <f>AX44-AZ44</f>
        <v>-77</v>
      </c>
      <c r="AZ44" s="1">
        <v>2738</v>
      </c>
      <c r="BA44" s="9">
        <v>5753</v>
      </c>
      <c r="BB44" s="114">
        <f>BA44-BC44</f>
        <v>454</v>
      </c>
      <c r="BC44" s="114">
        <v>5299</v>
      </c>
      <c r="BD44" s="1">
        <f>BC44-BE44</f>
        <v>-96</v>
      </c>
      <c r="BE44" s="1">
        <v>5395</v>
      </c>
      <c r="BF44" s="1">
        <f>BE44-BG44</f>
        <v>-69</v>
      </c>
      <c r="BG44" s="1">
        <v>5464</v>
      </c>
      <c r="BH44" s="1">
        <f>BG44-BI44</f>
        <v>-130</v>
      </c>
      <c r="BI44" s="1">
        <v>5594</v>
      </c>
      <c r="BJ44" s="1">
        <f>BI44-BK44</f>
        <v>685</v>
      </c>
      <c r="BK44" s="1">
        <v>4909</v>
      </c>
    </row>
    <row r="45" spans="1:63" x14ac:dyDescent="0.3">
      <c r="A45" s="1">
        <v>43</v>
      </c>
      <c r="B45" s="1">
        <f>C45-A45</f>
        <v>-1</v>
      </c>
      <c r="C45" s="1">
        <v>42</v>
      </c>
      <c r="D45" s="1">
        <f>E45-C45</f>
        <v>12</v>
      </c>
      <c r="E45" s="1">
        <v>54</v>
      </c>
      <c r="F45" s="1">
        <f>G45-E45</f>
        <v>1</v>
      </c>
      <c r="G45" s="1">
        <v>55</v>
      </c>
      <c r="H45" s="1">
        <f>I45-G45</f>
        <v>1</v>
      </c>
      <c r="I45" s="1">
        <v>56</v>
      </c>
      <c r="J45" s="1">
        <f>K45-I45</f>
        <v>6</v>
      </c>
      <c r="K45" s="1">
        <v>62</v>
      </c>
      <c r="L45" s="1">
        <f>M45-K45</f>
        <v>7</v>
      </c>
      <c r="M45" s="1">
        <v>69</v>
      </c>
      <c r="N45" s="7" t="s">
        <v>313</v>
      </c>
      <c r="O45" t="s">
        <v>439</v>
      </c>
      <c r="P45" s="1" t="s">
        <v>85</v>
      </c>
      <c r="Q45" s="1">
        <v>1974</v>
      </c>
      <c r="R45" s="1">
        <f>$R$2-Q45</f>
        <v>49</v>
      </c>
      <c r="T45" s="30">
        <v>1251872</v>
      </c>
      <c r="U45" s="26">
        <f>T45-V45</f>
        <v>253872</v>
      </c>
      <c r="V45" s="26">
        <v>998000</v>
      </c>
      <c r="W45" s="26">
        <f>V45-X45</f>
        <v>304804</v>
      </c>
      <c r="X45" s="27">
        <v>693196</v>
      </c>
      <c r="Y45" s="26">
        <f>X45-Z45</f>
        <v>42350</v>
      </c>
      <c r="Z45" s="27">
        <v>650846</v>
      </c>
      <c r="AA45" s="26">
        <f>Z45-AB45</f>
        <v>38706</v>
      </c>
      <c r="AB45" s="27">
        <v>612140</v>
      </c>
      <c r="AC45" s="26">
        <f>AB45-AD45</f>
        <v>99266</v>
      </c>
      <c r="AD45" s="27">
        <v>512874</v>
      </c>
      <c r="AE45" s="9">
        <v>1175</v>
      </c>
      <c r="AF45" s="117">
        <f>AE45-AG45</f>
        <v>61</v>
      </c>
      <c r="AG45" s="114">
        <v>1114</v>
      </c>
      <c r="AH45" s="1">
        <f>AG45-AI45</f>
        <v>83</v>
      </c>
      <c r="AI45" s="1">
        <v>1031</v>
      </c>
      <c r="AJ45" s="1">
        <f>AI45-AK45</f>
        <v>2</v>
      </c>
      <c r="AK45" s="1">
        <v>1029</v>
      </c>
      <c r="AL45" s="1">
        <f>AK45-AM45</f>
        <v>-95</v>
      </c>
      <c r="AM45" s="1">
        <v>1124</v>
      </c>
      <c r="AN45" s="1">
        <f>AM45-AO45</f>
        <v>100</v>
      </c>
      <c r="AO45" s="1">
        <v>1024</v>
      </c>
      <c r="AP45" s="9">
        <v>286</v>
      </c>
      <c r="AQ45" s="114">
        <f>AP45-AR45</f>
        <v>-2440</v>
      </c>
      <c r="AR45" s="114">
        <v>2726</v>
      </c>
      <c r="AS45" s="1">
        <f>AR45-AT45</f>
        <v>-559</v>
      </c>
      <c r="AT45" s="1">
        <v>3285</v>
      </c>
      <c r="AU45" s="1">
        <f>AT45-AV45</f>
        <v>1475</v>
      </c>
      <c r="AV45" s="1">
        <v>1810</v>
      </c>
      <c r="AW45" s="1">
        <f>AV45-AX45</f>
        <v>178</v>
      </c>
      <c r="AX45" s="1">
        <v>1632</v>
      </c>
      <c r="AY45" s="1">
        <f>AX45-AZ45</f>
        <v>287</v>
      </c>
      <c r="AZ45" s="1">
        <v>1345</v>
      </c>
      <c r="BA45" s="9">
        <v>2911</v>
      </c>
      <c r="BB45" s="114">
        <f>BA45-BC45</f>
        <v>1046</v>
      </c>
      <c r="BC45" s="114">
        <v>1865</v>
      </c>
      <c r="BD45" s="1">
        <f>BC45-BE45</f>
        <v>-321</v>
      </c>
      <c r="BE45" s="1">
        <v>2186</v>
      </c>
      <c r="BF45" s="1">
        <f>BE45-BG45</f>
        <v>0</v>
      </c>
      <c r="BG45" s="1">
        <v>2186</v>
      </c>
      <c r="BH45" s="1">
        <f>BG45-BI45</f>
        <v>-512</v>
      </c>
      <c r="BI45" s="1">
        <v>2698</v>
      </c>
      <c r="BJ45" s="1">
        <f>BI45-BK45</f>
        <v>572</v>
      </c>
      <c r="BK45" s="1">
        <v>2126</v>
      </c>
    </row>
    <row r="46" spans="1:63" x14ac:dyDescent="0.3">
      <c r="A46" s="1">
        <v>44</v>
      </c>
      <c r="B46" s="1">
        <f>C46-A46</f>
        <v>-4</v>
      </c>
      <c r="C46" s="1">
        <v>40</v>
      </c>
      <c r="D46" s="1">
        <f>E46-C46</f>
        <v>3</v>
      </c>
      <c r="E46" s="1">
        <v>43</v>
      </c>
      <c r="F46" s="1">
        <f>G46-E46</f>
        <v>1</v>
      </c>
      <c r="G46" s="1">
        <v>44</v>
      </c>
      <c r="H46" s="1">
        <f>I46-G46</f>
        <v>0</v>
      </c>
      <c r="I46" s="1">
        <v>44</v>
      </c>
      <c r="J46" s="1">
        <f>K46-I46</f>
        <v>-1</v>
      </c>
      <c r="K46" s="1">
        <v>43</v>
      </c>
      <c r="L46" s="1">
        <f>M46-K46</f>
        <v>1</v>
      </c>
      <c r="M46" s="1">
        <v>44</v>
      </c>
      <c r="N46" s="7" t="s">
        <v>311</v>
      </c>
      <c r="O46" t="s">
        <v>269</v>
      </c>
      <c r="P46" s="1" t="s">
        <v>81</v>
      </c>
      <c r="Q46" s="1">
        <v>1946</v>
      </c>
      <c r="R46" s="1">
        <f>$R$2-Q46</f>
        <v>77</v>
      </c>
      <c r="T46" s="30">
        <v>1236000</v>
      </c>
      <c r="U46" s="26">
        <f>T46-V46</f>
        <v>190000</v>
      </c>
      <c r="V46" s="26">
        <v>1046000</v>
      </c>
      <c r="W46" s="26">
        <f>V46-X46</f>
        <v>175000</v>
      </c>
      <c r="X46" s="27">
        <v>871000</v>
      </c>
      <c r="Y46" s="26">
        <f>X46-Z46</f>
        <v>15000</v>
      </c>
      <c r="Z46" s="27">
        <v>856000</v>
      </c>
      <c r="AA46" s="26">
        <f>Z46-AB46</f>
        <v>31000</v>
      </c>
      <c r="AB46" s="27">
        <v>825000</v>
      </c>
      <c r="AC46" s="26">
        <f>AB46-AD46</f>
        <v>71000</v>
      </c>
      <c r="AD46" s="27">
        <v>754000</v>
      </c>
      <c r="AE46" s="9"/>
      <c r="AF46" s="117"/>
      <c r="AP46" s="9">
        <v>2953</v>
      </c>
      <c r="AQ46" s="114">
        <f>AP46-AR46</f>
        <v>0</v>
      </c>
      <c r="AR46" s="114">
        <v>2953</v>
      </c>
      <c r="AS46" s="1">
        <f>AR46-AT46</f>
        <v>-627</v>
      </c>
      <c r="AT46" s="1">
        <v>3580</v>
      </c>
      <c r="AW46" s="1" t="s">
        <v>12</v>
      </c>
      <c r="AX46" s="1">
        <v>3180</v>
      </c>
      <c r="AY46" s="1">
        <f>AX46-AZ46</f>
        <v>0</v>
      </c>
      <c r="AZ46" s="1">
        <v>3180</v>
      </c>
      <c r="BA46" s="9">
        <v>11877</v>
      </c>
      <c r="BB46" s="114">
        <f>BA46-BC46</f>
        <v>0</v>
      </c>
      <c r="BC46" s="114">
        <v>11877</v>
      </c>
      <c r="BD46" s="1">
        <f>BC46-BE46</f>
        <v>3202</v>
      </c>
      <c r="BE46" s="1">
        <v>8675</v>
      </c>
      <c r="BF46" s="1" t="s">
        <v>12</v>
      </c>
      <c r="BH46" s="1" t="s">
        <v>12</v>
      </c>
      <c r="BI46" s="1">
        <v>6543</v>
      </c>
      <c r="BJ46" s="1">
        <f>BI46-BK46</f>
        <v>0</v>
      </c>
      <c r="BK46" s="1">
        <v>6543</v>
      </c>
    </row>
    <row r="47" spans="1:63" x14ac:dyDescent="0.3">
      <c r="A47" s="1">
        <v>45</v>
      </c>
      <c r="B47" s="1">
        <f>C47-A47</f>
        <v>19</v>
      </c>
      <c r="C47" s="1">
        <v>64</v>
      </c>
      <c r="D47" s="1">
        <f>E47-C47</f>
        <v>2</v>
      </c>
      <c r="E47" s="1">
        <v>66</v>
      </c>
      <c r="F47" s="1">
        <f>G47-E47</f>
        <v>-4</v>
      </c>
      <c r="G47" s="1">
        <v>62</v>
      </c>
      <c r="H47" s="1">
        <f>I47-G47</f>
        <v>11</v>
      </c>
      <c r="I47" s="1">
        <v>73</v>
      </c>
      <c r="J47" s="1">
        <f>K47-I47</f>
        <v>14</v>
      </c>
      <c r="K47" s="1">
        <v>87</v>
      </c>
      <c r="L47" s="1">
        <f>M47-K47</f>
        <v>5</v>
      </c>
      <c r="M47" s="1">
        <v>92</v>
      </c>
      <c r="N47" s="7" t="s">
        <v>335</v>
      </c>
      <c r="O47" t="s">
        <v>458</v>
      </c>
      <c r="P47" s="1" t="s">
        <v>437</v>
      </c>
      <c r="Q47" s="1">
        <v>1935</v>
      </c>
      <c r="R47" s="1">
        <f>$R$2-Q47</f>
        <v>88</v>
      </c>
      <c r="T47" s="30">
        <v>1219000</v>
      </c>
      <c r="U47" s="26">
        <f>T47-V47</f>
        <v>593000</v>
      </c>
      <c r="V47" s="26">
        <v>626000</v>
      </c>
      <c r="W47" s="26">
        <f>V47-X47</f>
        <v>93469</v>
      </c>
      <c r="X47" s="27">
        <v>532531</v>
      </c>
      <c r="Y47" s="26">
        <f>X47-Z47</f>
        <v>-17999</v>
      </c>
      <c r="Z47" s="27">
        <v>550530</v>
      </c>
      <c r="AA47" s="26">
        <f>Z47-AB47</f>
        <v>96076</v>
      </c>
      <c r="AB47" s="27">
        <v>454454</v>
      </c>
      <c r="AC47" s="26">
        <f>AB47-AD47</f>
        <v>175960</v>
      </c>
      <c r="AD47" s="27">
        <v>278494</v>
      </c>
      <c r="AE47" s="9">
        <v>2624</v>
      </c>
      <c r="AF47" s="117">
        <f>AE47-AG47</f>
        <v>634</v>
      </c>
      <c r="AG47" s="114">
        <v>1990</v>
      </c>
      <c r="AH47" s="1">
        <f>AG47-AI47</f>
        <v>708</v>
      </c>
      <c r="AI47" s="1">
        <v>1282</v>
      </c>
      <c r="AJ47" s="1">
        <f>AI47-AK47</f>
        <v>141</v>
      </c>
      <c r="AK47" s="1">
        <v>1141</v>
      </c>
      <c r="AL47" s="1">
        <f>AK47-AM47</f>
        <v>-72</v>
      </c>
      <c r="AM47" s="1">
        <v>1213</v>
      </c>
      <c r="AN47" s="1">
        <f>AM47-AO47</f>
        <v>413</v>
      </c>
      <c r="AO47" s="1">
        <v>800</v>
      </c>
      <c r="AP47" s="9">
        <v>1311</v>
      </c>
      <c r="AQ47" s="114">
        <f>AP47-AR47</f>
        <v>-988</v>
      </c>
      <c r="AR47" s="114">
        <v>2299</v>
      </c>
      <c r="AS47" s="1">
        <f>AR47-AT47</f>
        <v>513</v>
      </c>
      <c r="AT47" s="1">
        <v>1786</v>
      </c>
      <c r="AU47" s="1">
        <f>AT47-AV47</f>
        <v>-101</v>
      </c>
      <c r="AV47" s="1">
        <v>1887</v>
      </c>
      <c r="AW47" s="1">
        <f>AV47-AX47</f>
        <v>27</v>
      </c>
      <c r="AX47" s="1">
        <v>1860</v>
      </c>
      <c r="AY47" s="1">
        <f>AX47-AZ47</f>
        <v>610</v>
      </c>
      <c r="AZ47" s="1">
        <v>1250</v>
      </c>
      <c r="BA47" s="9">
        <v>5250</v>
      </c>
      <c r="BB47" s="114">
        <f>BA47-BC47</f>
        <v>1389</v>
      </c>
      <c r="BC47" s="114">
        <v>3861</v>
      </c>
      <c r="BD47" s="1">
        <f>BC47-BE47</f>
        <v>446</v>
      </c>
      <c r="BE47" s="1">
        <v>3415</v>
      </c>
      <c r="BF47" s="1">
        <f>BE47-BG47</f>
        <v>-1888</v>
      </c>
      <c r="BG47" s="1">
        <v>5303</v>
      </c>
      <c r="BH47" s="1">
        <f>BG47-BI47</f>
        <v>1813</v>
      </c>
      <c r="BI47" s="1">
        <v>3490</v>
      </c>
      <c r="BJ47" s="1">
        <f>BI47-BK47</f>
        <v>1525</v>
      </c>
      <c r="BK47" s="1">
        <v>1965</v>
      </c>
    </row>
    <row r="48" spans="1:63" x14ac:dyDescent="0.3">
      <c r="A48" s="1">
        <v>46</v>
      </c>
      <c r="B48" s="1">
        <f>C48-A48</f>
        <v>-5</v>
      </c>
      <c r="C48" s="1">
        <v>41</v>
      </c>
      <c r="D48" s="1">
        <f>E48-C48</f>
        <v>5</v>
      </c>
      <c r="E48" s="1">
        <v>46</v>
      </c>
      <c r="F48" s="1">
        <f>G48-E48</f>
        <v>-3</v>
      </c>
      <c r="G48" s="1">
        <v>43</v>
      </c>
      <c r="H48" s="1">
        <f>I48-G48</f>
        <v>-1</v>
      </c>
      <c r="I48" s="1">
        <v>42</v>
      </c>
      <c r="J48" s="1">
        <f>K48-I48</f>
        <v>5</v>
      </c>
      <c r="K48" s="1">
        <v>47</v>
      </c>
      <c r="L48" s="1">
        <f>M48-K48</f>
        <v>0</v>
      </c>
      <c r="M48" s="1">
        <v>47</v>
      </c>
      <c r="N48" s="7" t="s">
        <v>312</v>
      </c>
      <c r="O48" t="s">
        <v>421</v>
      </c>
      <c r="P48" s="1" t="s">
        <v>79</v>
      </c>
      <c r="Q48" s="1">
        <v>1986</v>
      </c>
      <c r="R48" s="1">
        <f>$R$2-Q48</f>
        <v>37</v>
      </c>
      <c r="T48" s="30">
        <v>1216858</v>
      </c>
      <c r="U48" s="26">
        <f>T48-V48</f>
        <v>170858</v>
      </c>
      <c r="V48" s="26">
        <v>1046000</v>
      </c>
      <c r="W48" s="26">
        <f>V48-X48</f>
        <v>207439</v>
      </c>
      <c r="X48" s="27">
        <v>838561</v>
      </c>
      <c r="Y48" s="26">
        <f>X48-Z48</f>
        <v>-55967</v>
      </c>
      <c r="Z48" s="27">
        <v>894528</v>
      </c>
      <c r="AA48" s="26">
        <f>Z48-AB48</f>
        <v>9073</v>
      </c>
      <c r="AB48" s="27">
        <v>885455</v>
      </c>
      <c r="AC48" s="26">
        <f>AB48-AD48</f>
        <v>180448</v>
      </c>
      <c r="AD48" s="27">
        <v>705007</v>
      </c>
      <c r="AE48" s="9">
        <v>4985</v>
      </c>
      <c r="AF48" s="117">
        <f>AE48-AG48</f>
        <v>-615</v>
      </c>
      <c r="AG48" s="114">
        <v>5600</v>
      </c>
      <c r="AH48" s="1">
        <f>AG48-AI48</f>
        <v>50</v>
      </c>
      <c r="AI48" s="1">
        <v>5550</v>
      </c>
      <c r="AJ48" s="1">
        <f>AI48-AK48</f>
        <v>0</v>
      </c>
      <c r="AK48" s="1">
        <v>5550</v>
      </c>
      <c r="AL48" s="1">
        <f>AK48-AM48</f>
        <v>50</v>
      </c>
      <c r="AM48" s="1">
        <v>5500</v>
      </c>
      <c r="AN48" s="1">
        <f>AM48-AO48</f>
        <v>1203</v>
      </c>
      <c r="AO48" s="1">
        <v>4297</v>
      </c>
      <c r="AP48" s="9">
        <v>2254</v>
      </c>
      <c r="AQ48" s="114">
        <f>AP48-AR48</f>
        <v>-309</v>
      </c>
      <c r="AR48" s="114">
        <v>2563</v>
      </c>
      <c r="AS48" s="1">
        <f>AR48-AT48</f>
        <v>-16</v>
      </c>
      <c r="AT48" s="1">
        <v>2579</v>
      </c>
      <c r="AU48" s="1">
        <f>AT48-AV48</f>
        <v>-442</v>
      </c>
      <c r="AV48" s="1">
        <v>3021</v>
      </c>
      <c r="AW48" s="1">
        <f>AV48-AX48</f>
        <v>-133</v>
      </c>
      <c r="AX48" s="1">
        <v>3154</v>
      </c>
      <c r="AY48" s="1">
        <f>AX48-AZ48</f>
        <v>454</v>
      </c>
      <c r="AZ48" s="1">
        <v>2700</v>
      </c>
      <c r="BA48" s="9">
        <v>5074</v>
      </c>
      <c r="BB48" s="114">
        <f>BA48-BC48</f>
        <v>-139</v>
      </c>
      <c r="BC48" s="114">
        <v>5213</v>
      </c>
      <c r="BD48" s="1">
        <f>BC48-BE48</f>
        <v>99</v>
      </c>
      <c r="BE48" s="1">
        <v>5114</v>
      </c>
      <c r="BF48" s="1">
        <f>BE48-BG48</f>
        <v>-1625</v>
      </c>
      <c r="BG48" s="1">
        <v>6739</v>
      </c>
      <c r="BH48" s="1">
        <f>BG48-BI48</f>
        <v>-211</v>
      </c>
      <c r="BI48" s="1">
        <v>6950</v>
      </c>
      <c r="BJ48" s="1">
        <f>BI48-BK48</f>
        <v>-439</v>
      </c>
      <c r="BK48" s="1">
        <v>7389</v>
      </c>
    </row>
    <row r="49" spans="1:63" x14ac:dyDescent="0.3">
      <c r="A49" s="1">
        <v>47</v>
      </c>
      <c r="C49" s="1" t="s">
        <v>23</v>
      </c>
      <c r="E49" s="1" t="s">
        <v>23</v>
      </c>
      <c r="G49" s="1" t="s">
        <v>23</v>
      </c>
      <c r="I49" s="1" t="s">
        <v>23</v>
      </c>
      <c r="K49" s="1" t="s">
        <v>23</v>
      </c>
      <c r="M49" s="1" t="s">
        <v>23</v>
      </c>
      <c r="N49" s="7" t="s">
        <v>547</v>
      </c>
      <c r="O49" s="113" t="s">
        <v>548</v>
      </c>
      <c r="P49" s="1" t="s">
        <v>515</v>
      </c>
      <c r="Q49" s="1">
        <v>1999</v>
      </c>
      <c r="R49" s="1">
        <f>$R$2-Q49</f>
        <v>24</v>
      </c>
      <c r="T49" s="30">
        <v>1210000</v>
      </c>
      <c r="U49" s="26">
        <f>T49-V49</f>
        <v>214800</v>
      </c>
      <c r="V49" s="26">
        <v>995200</v>
      </c>
      <c r="AE49" s="9">
        <v>1027</v>
      </c>
      <c r="AF49" s="117">
        <f>AE49-AG49</f>
        <v>242</v>
      </c>
      <c r="AG49" s="114">
        <v>785</v>
      </c>
      <c r="AP49" s="9">
        <v>160</v>
      </c>
      <c r="AQ49" s="114">
        <f>AP49-AR49</f>
        <v>160</v>
      </c>
      <c r="BA49" s="9">
        <v>1976</v>
      </c>
      <c r="BB49" s="114">
        <f>BA49-BC49</f>
        <v>1976</v>
      </c>
    </row>
    <row r="50" spans="1:63" x14ac:dyDescent="0.3">
      <c r="A50" s="1">
        <v>48</v>
      </c>
      <c r="B50" s="1">
        <f>C50-A50</f>
        <v>0</v>
      </c>
      <c r="C50" s="1">
        <v>48</v>
      </c>
      <c r="D50" s="1">
        <f>E50-C50</f>
        <v>-7</v>
      </c>
      <c r="E50" s="1">
        <v>41</v>
      </c>
      <c r="F50" s="1">
        <f>G50-E50</f>
        <v>0</v>
      </c>
      <c r="G50" s="1">
        <v>41</v>
      </c>
      <c r="H50" s="1">
        <f>I50-G50</f>
        <v>-1</v>
      </c>
      <c r="I50" s="1">
        <v>40</v>
      </c>
      <c r="J50" s="1">
        <f>K50-I50</f>
        <v>-3</v>
      </c>
      <c r="K50" s="1">
        <v>37</v>
      </c>
      <c r="L50" s="1">
        <f>M50-K50</f>
        <v>1</v>
      </c>
      <c r="M50" s="1">
        <v>38</v>
      </c>
      <c r="N50" s="7" t="s">
        <v>319</v>
      </c>
      <c r="O50" t="s">
        <v>445</v>
      </c>
      <c r="P50" s="1" t="s">
        <v>446</v>
      </c>
      <c r="Q50" s="1">
        <v>1963</v>
      </c>
      <c r="R50" s="1">
        <f>$R$2-Q50</f>
        <v>60</v>
      </c>
      <c r="T50" s="30">
        <v>1142000</v>
      </c>
      <c r="U50" s="26">
        <f>T50-V50</f>
        <v>189000</v>
      </c>
      <c r="V50" s="26">
        <v>953000</v>
      </c>
      <c r="W50" s="26">
        <f>V50-X50</f>
        <v>36000</v>
      </c>
      <c r="X50" s="27">
        <v>917000</v>
      </c>
      <c r="Y50" s="26">
        <f>X50-Z50</f>
        <v>-19000</v>
      </c>
      <c r="Z50" s="27">
        <v>936000</v>
      </c>
      <c r="AA50" s="26">
        <f>Z50-AB50</f>
        <v>19000</v>
      </c>
      <c r="AB50" s="27">
        <v>917000</v>
      </c>
      <c r="AC50" s="26">
        <f>AB50-AD50</f>
        <v>-42000</v>
      </c>
      <c r="AD50" s="27">
        <v>959000</v>
      </c>
      <c r="AE50" s="9"/>
      <c r="AF50" s="117"/>
      <c r="AP50" s="9">
        <v>3500</v>
      </c>
      <c r="AQ50" s="114">
        <f>AP50-AR50</f>
        <v>300</v>
      </c>
      <c r="AR50" s="114">
        <v>3200</v>
      </c>
      <c r="AS50" s="1">
        <f>AR50-AT50</f>
        <v>-240</v>
      </c>
      <c r="AT50" s="1">
        <v>3440</v>
      </c>
      <c r="AU50" s="1">
        <f>AT50-AV50</f>
        <v>-160</v>
      </c>
      <c r="AV50" s="1">
        <v>3600</v>
      </c>
      <c r="AW50" s="1">
        <f>AV50-AX50</f>
        <v>100</v>
      </c>
      <c r="AX50" s="1">
        <v>3500</v>
      </c>
      <c r="AY50" s="1">
        <f>AX50-AZ50</f>
        <v>-300</v>
      </c>
      <c r="AZ50" s="1">
        <v>3800</v>
      </c>
      <c r="BA50" s="9">
        <v>5900</v>
      </c>
      <c r="BB50" s="114">
        <f>BA50-BC50</f>
        <v>-200</v>
      </c>
      <c r="BC50" s="114">
        <v>6100</v>
      </c>
      <c r="BD50" s="1">
        <f>BC50-BE50</f>
        <v>-200</v>
      </c>
      <c r="BE50" s="1">
        <v>6300</v>
      </c>
      <c r="BF50" s="1">
        <f>BE50-BG50</f>
        <v>900</v>
      </c>
      <c r="BG50" s="1">
        <v>5400</v>
      </c>
      <c r="BH50" s="1">
        <f>BG50-BI50</f>
        <v>0</v>
      </c>
      <c r="BI50" s="1">
        <v>5400</v>
      </c>
      <c r="BJ50" s="1">
        <f>BI50-BK50</f>
        <v>-300</v>
      </c>
      <c r="BK50" s="1">
        <v>5700</v>
      </c>
    </row>
    <row r="51" spans="1:63" x14ac:dyDescent="0.3">
      <c r="A51" s="1">
        <v>49</v>
      </c>
      <c r="B51" s="1">
        <f>C51-A51</f>
        <v>4</v>
      </c>
      <c r="C51" s="1">
        <v>53</v>
      </c>
      <c r="D51" s="1">
        <f>E51-C51</f>
        <v>4</v>
      </c>
      <c r="E51" s="1">
        <v>57</v>
      </c>
      <c r="F51" s="1">
        <f>G51-E51</f>
        <v>-1</v>
      </c>
      <c r="G51" s="1">
        <v>56</v>
      </c>
      <c r="H51" s="1">
        <f>I51-G51</f>
        <v>6</v>
      </c>
      <c r="I51" s="1">
        <v>62</v>
      </c>
      <c r="J51" s="1">
        <f>K51-I51</f>
        <v>3</v>
      </c>
      <c r="K51" s="1">
        <v>65</v>
      </c>
      <c r="L51" s="1">
        <f>M51-K51</f>
        <v>9</v>
      </c>
      <c r="M51" s="1">
        <v>74</v>
      </c>
      <c r="N51" s="7" t="s">
        <v>324</v>
      </c>
      <c r="O51" t="s">
        <v>450</v>
      </c>
      <c r="P51" s="1" t="s">
        <v>96</v>
      </c>
      <c r="Q51" s="1">
        <v>1969</v>
      </c>
      <c r="R51" s="1">
        <f>$R$2-Q51</f>
        <v>54</v>
      </c>
      <c r="T51" s="30">
        <v>1109156</v>
      </c>
      <c r="U51" s="26">
        <f>T51-V51</f>
        <v>331156</v>
      </c>
      <c r="V51" s="26">
        <v>778000</v>
      </c>
      <c r="W51" s="26">
        <f>V51-X51</f>
        <v>135070</v>
      </c>
      <c r="X51" s="27">
        <v>642930</v>
      </c>
      <c r="Y51" s="26">
        <f>X51-Z51</f>
        <v>9113</v>
      </c>
      <c r="Z51" s="27">
        <v>633817</v>
      </c>
      <c r="AA51" s="26">
        <f>Z51-AB51</f>
        <v>77133</v>
      </c>
      <c r="AB51" s="27">
        <v>556684</v>
      </c>
      <c r="AC51" s="26">
        <f>AB51-AD51</f>
        <v>84680</v>
      </c>
      <c r="AD51" s="27">
        <v>472004</v>
      </c>
      <c r="AE51" s="9">
        <v>4406</v>
      </c>
      <c r="AF51" s="117">
        <f>AE51-AG51</f>
        <v>674</v>
      </c>
      <c r="AG51" s="114">
        <v>3732</v>
      </c>
      <c r="AH51" s="1">
        <f>AG51-AI51</f>
        <v>56</v>
      </c>
      <c r="AI51" s="1">
        <v>3676</v>
      </c>
      <c r="AJ51" s="1">
        <f>AI51-AK51</f>
        <v>-12</v>
      </c>
      <c r="AK51" s="1">
        <v>3688</v>
      </c>
      <c r="AL51" s="1">
        <f>AK51-AM51</f>
        <v>588</v>
      </c>
      <c r="AM51" s="1">
        <v>3100</v>
      </c>
      <c r="AN51" s="1">
        <f>AM51-AO51</f>
        <v>156</v>
      </c>
      <c r="AO51" s="1">
        <v>2944</v>
      </c>
      <c r="AP51" s="9">
        <v>1772</v>
      </c>
      <c r="AQ51" s="114">
        <f>AP51-AR51</f>
        <v>-343</v>
      </c>
      <c r="AR51" s="114">
        <v>2115</v>
      </c>
      <c r="AS51" s="1">
        <f>AR51-AT51</f>
        <v>-22</v>
      </c>
      <c r="AT51" s="1">
        <v>2137</v>
      </c>
      <c r="AU51" s="1">
        <f>AT51-AV51</f>
        <v>-48</v>
      </c>
      <c r="AV51" s="1">
        <v>2185</v>
      </c>
      <c r="AW51" s="1">
        <f>AV51-AX51</f>
        <v>488</v>
      </c>
      <c r="AX51" s="1">
        <v>1697</v>
      </c>
      <c r="AY51" s="1">
        <f>AX51-AZ51</f>
        <v>-7</v>
      </c>
      <c r="AZ51" s="1">
        <v>1704</v>
      </c>
      <c r="BA51" s="9">
        <v>9300</v>
      </c>
      <c r="BB51" s="114">
        <f>BA51-BC51</f>
        <v>3243</v>
      </c>
      <c r="BC51" s="114">
        <v>6057</v>
      </c>
      <c r="BD51" s="1">
        <f>BC51-BE51</f>
        <v>234</v>
      </c>
      <c r="BE51" s="1">
        <v>5823</v>
      </c>
      <c r="BF51" s="1">
        <f>BE51-BG51</f>
        <v>112</v>
      </c>
      <c r="BG51" s="1">
        <v>5711</v>
      </c>
      <c r="BH51" s="1">
        <f>BG51-BI51</f>
        <v>615</v>
      </c>
      <c r="BI51" s="1">
        <v>5096</v>
      </c>
      <c r="BJ51" s="1">
        <f>BI51-BK51</f>
        <v>364</v>
      </c>
      <c r="BK51" s="1">
        <v>4732</v>
      </c>
    </row>
    <row r="52" spans="1:63" x14ac:dyDescent="0.3">
      <c r="A52" s="1">
        <v>50</v>
      </c>
      <c r="B52" s="1">
        <f>C52-A52</f>
        <v>-5</v>
      </c>
      <c r="C52" s="1">
        <v>45</v>
      </c>
      <c r="D52" s="1">
        <f>E52-C52</f>
        <v>6</v>
      </c>
      <c r="E52" s="1">
        <v>51</v>
      </c>
      <c r="F52" s="1">
        <f>G52-E52</f>
        <v>1</v>
      </c>
      <c r="G52" s="1">
        <v>52</v>
      </c>
      <c r="H52" s="1">
        <f>I52-G52</f>
        <v>0</v>
      </c>
      <c r="I52" s="1">
        <v>52</v>
      </c>
      <c r="J52" s="1">
        <f>K52-I52</f>
        <v>6</v>
      </c>
      <c r="K52" s="1">
        <v>58</v>
      </c>
      <c r="L52" s="1">
        <f>M52-K52</f>
        <v>-3</v>
      </c>
      <c r="M52" s="1">
        <v>55</v>
      </c>
      <c r="N52" s="7" t="s">
        <v>316</v>
      </c>
      <c r="O52" t="s">
        <v>441</v>
      </c>
      <c r="P52" s="1" t="s">
        <v>79</v>
      </c>
      <c r="Q52" s="1">
        <v>1991</v>
      </c>
      <c r="R52" s="1">
        <f>$R$2-Q52</f>
        <v>32</v>
      </c>
      <c r="T52" s="30">
        <v>1107974</v>
      </c>
      <c r="U52" s="26">
        <f>T52-V52</f>
        <v>130974</v>
      </c>
      <c r="V52" s="26">
        <v>977000</v>
      </c>
      <c r="W52" s="26">
        <f>V52-X52</f>
        <v>255500</v>
      </c>
      <c r="X52" s="27">
        <v>721500</v>
      </c>
      <c r="Y52" s="26">
        <f>X52-Z52</f>
        <v>37965</v>
      </c>
      <c r="Z52" s="27">
        <v>683535</v>
      </c>
      <c r="AA52" s="26">
        <f>Z52-AB52</f>
        <v>-11587</v>
      </c>
      <c r="AB52" s="27">
        <v>695122</v>
      </c>
      <c r="AC52" s="26">
        <f>AB52-AD52</f>
        <v>128892</v>
      </c>
      <c r="AD52" s="27">
        <v>566230</v>
      </c>
      <c r="AE52" s="9">
        <v>5300</v>
      </c>
      <c r="AF52" s="117">
        <f>AE52-AG52</f>
        <v>900</v>
      </c>
      <c r="AG52" s="114">
        <v>4400</v>
      </c>
      <c r="AH52" s="1">
        <f>AG52-AI52</f>
        <v>984</v>
      </c>
      <c r="AI52" s="1">
        <v>3416</v>
      </c>
      <c r="AJ52" s="1">
        <f>AI52-AK52</f>
        <v>166</v>
      </c>
      <c r="AK52" s="1">
        <v>3250</v>
      </c>
      <c r="AL52" s="1">
        <f>AK52-AM52</f>
        <v>0</v>
      </c>
      <c r="AM52" s="1">
        <v>3250</v>
      </c>
      <c r="AN52" s="1">
        <f>AM52-AO52</f>
        <v>400</v>
      </c>
      <c r="AO52" s="1">
        <v>2850</v>
      </c>
      <c r="AP52" s="9">
        <v>3100</v>
      </c>
      <c r="AQ52" s="114">
        <f>AP52-AR52</f>
        <v>-50</v>
      </c>
      <c r="AR52" s="114">
        <v>3150</v>
      </c>
      <c r="AS52" s="1">
        <f>AR52-AT52</f>
        <v>150</v>
      </c>
      <c r="AT52" s="1">
        <v>3000</v>
      </c>
      <c r="AU52" s="1">
        <f>AT52-AV52</f>
        <v>-50</v>
      </c>
      <c r="AV52" s="1">
        <v>3050</v>
      </c>
      <c r="AW52" s="1">
        <f>AV52-AX52</f>
        <v>245</v>
      </c>
      <c r="AX52" s="1">
        <v>2805</v>
      </c>
      <c r="AY52" s="1">
        <f>AX52-AZ52</f>
        <v>250</v>
      </c>
      <c r="AZ52" s="1">
        <v>2555</v>
      </c>
      <c r="BA52" s="9">
        <v>9200</v>
      </c>
      <c r="BB52" s="114">
        <f>BA52-BC52</f>
        <v>800</v>
      </c>
      <c r="BC52" s="114">
        <v>8400</v>
      </c>
      <c r="BD52" s="1">
        <f>BC52-BE52</f>
        <v>500</v>
      </c>
      <c r="BE52" s="1">
        <v>7900</v>
      </c>
      <c r="BF52" s="1">
        <f>BE52-BG52</f>
        <v>-180</v>
      </c>
      <c r="BG52" s="1">
        <v>8080</v>
      </c>
      <c r="BH52" s="1">
        <f>BG52-BI52</f>
        <v>480</v>
      </c>
      <c r="BI52" s="1">
        <v>7600</v>
      </c>
      <c r="BJ52" s="1">
        <f>BI52-BK52</f>
        <v>-200</v>
      </c>
      <c r="BK52" s="1">
        <v>7800</v>
      </c>
    </row>
    <row r="53" spans="1:63" x14ac:dyDescent="0.3">
      <c r="A53" s="1">
        <v>51</v>
      </c>
      <c r="B53" s="1">
        <f>C53-A53</f>
        <v>-7</v>
      </c>
      <c r="C53" s="1">
        <v>44</v>
      </c>
      <c r="D53" s="1">
        <f>E53-C53</f>
        <v>1</v>
      </c>
      <c r="E53" s="1">
        <v>45</v>
      </c>
      <c r="F53" s="1">
        <f>G53-E53</f>
        <v>2</v>
      </c>
      <c r="G53" s="1">
        <v>47</v>
      </c>
      <c r="H53" s="1">
        <f>I53-G53</f>
        <v>0</v>
      </c>
      <c r="I53" s="1">
        <v>47</v>
      </c>
      <c r="J53" s="1">
        <f>K53-I53</f>
        <v>-3</v>
      </c>
      <c r="K53" s="1">
        <v>44</v>
      </c>
      <c r="L53" s="1">
        <f>M53-K53</f>
        <v>-8</v>
      </c>
      <c r="M53" s="1">
        <v>36</v>
      </c>
      <c r="N53" s="7" t="s">
        <v>315</v>
      </c>
      <c r="O53" t="s">
        <v>440</v>
      </c>
      <c r="P53" s="1" t="s">
        <v>85</v>
      </c>
      <c r="Q53" s="1">
        <v>1997</v>
      </c>
      <c r="R53" s="1">
        <f>$R$2-Q53</f>
        <v>26</v>
      </c>
      <c r="T53" s="30">
        <v>1102000</v>
      </c>
      <c r="U53" s="26">
        <f>T53-V53</f>
        <v>121000</v>
      </c>
      <c r="V53" s="26">
        <v>981000</v>
      </c>
      <c r="W53" s="26">
        <f>V53-X53</f>
        <v>132000</v>
      </c>
      <c r="X53" s="27">
        <v>849000</v>
      </c>
      <c r="Y53" s="26">
        <f>X53-Z53</f>
        <v>44000</v>
      </c>
      <c r="Z53" s="27">
        <v>805000</v>
      </c>
      <c r="AA53" s="26">
        <f>Z53-AB53</f>
        <v>5000</v>
      </c>
      <c r="AB53" s="27">
        <v>800000</v>
      </c>
      <c r="AC53" s="26">
        <f>AB53-AD53</f>
        <v>80000</v>
      </c>
      <c r="AD53" s="27">
        <v>720000</v>
      </c>
      <c r="AE53" s="9">
        <v>4070</v>
      </c>
      <c r="AF53" s="117">
        <f>AE53-AG53</f>
        <v>-130</v>
      </c>
      <c r="AG53" s="114">
        <v>4200</v>
      </c>
      <c r="AH53" s="1">
        <f>AG53-AI53</f>
        <v>-50</v>
      </c>
      <c r="AI53" s="1">
        <v>4250</v>
      </c>
      <c r="AJ53" s="1">
        <f>AI53-AK53</f>
        <v>30</v>
      </c>
      <c r="AK53" s="1">
        <v>4220</v>
      </c>
      <c r="AL53" s="1">
        <f>AK53-AM53</f>
        <v>0</v>
      </c>
      <c r="AM53" s="1">
        <v>4220</v>
      </c>
      <c r="AN53" s="1">
        <f>AM53-AO53</f>
        <v>-205</v>
      </c>
      <c r="AO53" s="1">
        <v>4425</v>
      </c>
      <c r="AP53" s="9">
        <v>3245</v>
      </c>
      <c r="AQ53" s="114">
        <f>AP53-AR53</f>
        <v>220</v>
      </c>
      <c r="AR53" s="114">
        <v>3025</v>
      </c>
      <c r="AS53" s="1">
        <f>AR53-AT53</f>
        <v>13</v>
      </c>
      <c r="AT53" s="1">
        <v>3012</v>
      </c>
      <c r="AU53" s="1">
        <f>AT53-AV53</f>
        <v>-43</v>
      </c>
      <c r="AV53" s="1">
        <v>3055</v>
      </c>
      <c r="AW53" s="1">
        <f>AV53-AX53</f>
        <v>495</v>
      </c>
      <c r="AX53" s="1">
        <v>2560</v>
      </c>
      <c r="AY53" s="1">
        <f>AX53-AZ53</f>
        <v>-345</v>
      </c>
      <c r="AZ53" s="1">
        <v>2905</v>
      </c>
      <c r="BA53" s="9">
        <v>9000</v>
      </c>
      <c r="BB53" s="114">
        <f>BA53-BC53</f>
        <v>1000</v>
      </c>
      <c r="BC53" s="114">
        <v>8000</v>
      </c>
      <c r="BD53" s="1">
        <f>BC53-BE53</f>
        <v>-7</v>
      </c>
      <c r="BE53" s="1">
        <v>8007</v>
      </c>
      <c r="BF53" s="1">
        <f>BE53-BG53</f>
        <v>-693</v>
      </c>
      <c r="BG53" s="1">
        <v>8700</v>
      </c>
      <c r="BH53" s="1">
        <f>BG53-BI53</f>
        <v>700</v>
      </c>
      <c r="BI53" s="1">
        <v>8000</v>
      </c>
      <c r="BJ53" s="1">
        <f>BI53-BK53</f>
        <v>60</v>
      </c>
      <c r="BK53" s="1">
        <v>7940</v>
      </c>
    </row>
    <row r="54" spans="1:63" x14ac:dyDescent="0.3">
      <c r="A54" s="1">
        <v>52</v>
      </c>
      <c r="B54" s="1">
        <f>C54-A54</f>
        <v>2</v>
      </c>
      <c r="C54" s="1">
        <v>54</v>
      </c>
      <c r="D54" s="1">
        <f>E54-C54</f>
        <v>-1</v>
      </c>
      <c r="E54" s="1">
        <v>53</v>
      </c>
      <c r="F54" s="1">
        <f>G54-E54</f>
        <v>-3</v>
      </c>
      <c r="G54" s="1">
        <v>50</v>
      </c>
      <c r="H54" s="1">
        <f>I54-G54</f>
        <v>0</v>
      </c>
      <c r="I54" s="1">
        <v>50</v>
      </c>
      <c r="J54" s="1">
        <f>K54-I54</f>
        <v>0</v>
      </c>
      <c r="K54" s="1">
        <v>50</v>
      </c>
      <c r="L54" s="1">
        <f>M54-K54</f>
        <v>3</v>
      </c>
      <c r="M54" s="1">
        <v>53</v>
      </c>
      <c r="N54" s="7" t="s">
        <v>325</v>
      </c>
      <c r="O54" t="s">
        <v>451</v>
      </c>
      <c r="P54" s="1" t="s">
        <v>433</v>
      </c>
      <c r="Q54" s="1">
        <v>1955</v>
      </c>
      <c r="R54" s="1">
        <f>$R$2-Q54</f>
        <v>68</v>
      </c>
      <c r="T54" s="30">
        <v>1069554</v>
      </c>
      <c r="U54" s="26">
        <f>T54-V54</f>
        <v>293554</v>
      </c>
      <c r="V54" s="26">
        <v>776000</v>
      </c>
      <c r="W54" s="26">
        <f>V54-X54</f>
        <v>74000</v>
      </c>
      <c r="X54" s="27">
        <v>702000</v>
      </c>
      <c r="Y54" s="26">
        <f>X54-Z54</f>
        <v>-16000</v>
      </c>
      <c r="Z54" s="27">
        <v>718000</v>
      </c>
      <c r="AA54" s="26">
        <f>Z54-AB54</f>
        <v>-7000</v>
      </c>
      <c r="AB54" s="27">
        <v>725000</v>
      </c>
      <c r="AC54" s="26">
        <f>AB54-AD54</f>
        <v>60000</v>
      </c>
      <c r="AD54" s="27">
        <v>665000</v>
      </c>
      <c r="AE54" s="9">
        <v>5500</v>
      </c>
      <c r="AF54" s="117">
        <f>AE54-AG54</f>
        <v>500</v>
      </c>
      <c r="AG54" s="114">
        <v>5000</v>
      </c>
      <c r="AH54" s="1">
        <f>AG54-AI54</f>
        <v>500</v>
      </c>
      <c r="AI54" s="1">
        <v>4500</v>
      </c>
      <c r="AJ54" s="1">
        <f>AI54-AK54</f>
        <v>-500</v>
      </c>
      <c r="AK54" s="1">
        <v>5000</v>
      </c>
      <c r="AL54" s="1">
        <f>AK54-AM54</f>
        <v>-234</v>
      </c>
      <c r="AM54" s="1">
        <v>5234</v>
      </c>
      <c r="AN54" s="1">
        <f>AM54-AO54</f>
        <v>234</v>
      </c>
      <c r="AO54" s="1">
        <v>5000</v>
      </c>
      <c r="AP54" s="9">
        <v>3261</v>
      </c>
      <c r="AQ54" s="114">
        <f>AP54-AR54</f>
        <v>611</v>
      </c>
      <c r="AR54" s="114">
        <v>2650</v>
      </c>
      <c r="AS54" s="1">
        <f>AR54-AT54</f>
        <v>-29</v>
      </c>
      <c r="AT54" s="1">
        <v>2679</v>
      </c>
      <c r="AU54" s="1">
        <f>AT54-AV54</f>
        <v>127</v>
      </c>
      <c r="AV54" s="1">
        <v>2552</v>
      </c>
      <c r="AW54" s="1">
        <f>AV54-AX54</f>
        <v>-138</v>
      </c>
      <c r="AX54" s="1">
        <v>2690</v>
      </c>
      <c r="AY54" s="1">
        <f>AX54-AZ54</f>
        <v>-310</v>
      </c>
      <c r="AZ54" s="1">
        <v>3000</v>
      </c>
      <c r="BA54" s="9">
        <v>8200</v>
      </c>
      <c r="BB54" s="114">
        <f>BA54-BC54</f>
        <v>8200</v>
      </c>
      <c r="BD54" s="1" t="s">
        <v>12</v>
      </c>
      <c r="BE54" s="1">
        <v>7474</v>
      </c>
      <c r="BF54" s="1">
        <f>BE54-BG54</f>
        <v>516</v>
      </c>
      <c r="BG54" s="1">
        <v>6958</v>
      </c>
      <c r="BH54" s="1">
        <f>BG54-BI54</f>
        <v>158</v>
      </c>
      <c r="BI54" s="1">
        <v>6800</v>
      </c>
      <c r="BJ54" s="1">
        <f>BI54-BK54</f>
        <v>300</v>
      </c>
      <c r="BK54" s="1">
        <v>6500</v>
      </c>
    </row>
    <row r="55" spans="1:63" x14ac:dyDescent="0.3">
      <c r="A55" s="1">
        <v>53</v>
      </c>
      <c r="B55" s="1">
        <f>C55-A55</f>
        <v>-7</v>
      </c>
      <c r="C55" s="1">
        <v>46</v>
      </c>
      <c r="D55" s="1">
        <f>E55-C55</f>
        <v>3</v>
      </c>
      <c r="E55" s="1">
        <v>49</v>
      </c>
      <c r="F55" s="1">
        <f>G55-E55</f>
        <v>-7</v>
      </c>
      <c r="G55" s="1">
        <v>42</v>
      </c>
      <c r="H55" s="1">
        <f>I55-G55</f>
        <v>-1</v>
      </c>
      <c r="I55" s="1">
        <v>41</v>
      </c>
      <c r="J55" s="1">
        <f>K55-I55</f>
        <v>-1</v>
      </c>
      <c r="K55" s="1">
        <v>40</v>
      </c>
      <c r="L55" s="1">
        <f>M55-K55</f>
        <v>1</v>
      </c>
      <c r="M55" s="1">
        <v>41</v>
      </c>
      <c r="N55" s="7" t="s">
        <v>317</v>
      </c>
      <c r="O55" t="s">
        <v>442</v>
      </c>
      <c r="P55" s="1" t="s">
        <v>443</v>
      </c>
      <c r="Q55" s="1">
        <v>1948</v>
      </c>
      <c r="R55" s="1">
        <f>$R$2-Q55</f>
        <v>75</v>
      </c>
      <c r="T55" s="30">
        <v>1064200</v>
      </c>
      <c r="U55" s="26">
        <f>T55-V55</f>
        <v>90200</v>
      </c>
      <c r="V55" s="26">
        <v>974000</v>
      </c>
      <c r="W55" s="26">
        <f>V55-X55</f>
        <v>168000</v>
      </c>
      <c r="X55" s="27">
        <v>806000</v>
      </c>
      <c r="Y55" s="26">
        <f>X55-Z55</f>
        <v>-100400</v>
      </c>
      <c r="Z55" s="27">
        <v>906400</v>
      </c>
      <c r="AA55" s="26">
        <f>Z55-AB55</f>
        <v>5900</v>
      </c>
      <c r="AB55" s="27">
        <v>900500</v>
      </c>
      <c r="AC55" s="26">
        <f>AB55-AD55</f>
        <v>58400</v>
      </c>
      <c r="AD55" s="27">
        <v>842100</v>
      </c>
      <c r="AE55" s="9">
        <v>840</v>
      </c>
      <c r="AF55" s="117">
        <f>AE55-AG55</f>
        <v>185</v>
      </c>
      <c r="AG55" s="114">
        <v>655</v>
      </c>
      <c r="AH55" s="1">
        <f>AG55-AI55</f>
        <v>18</v>
      </c>
      <c r="AI55" s="1">
        <v>637</v>
      </c>
      <c r="AJ55" s="1">
        <f>AI55-AK55</f>
        <v>-117</v>
      </c>
      <c r="AK55" s="1">
        <v>754</v>
      </c>
      <c r="AL55" s="1">
        <f>AK55-AM55</f>
        <v>104</v>
      </c>
      <c r="AM55" s="1">
        <v>650</v>
      </c>
      <c r="AN55" s="1">
        <f>AM55-AO55</f>
        <v>-21</v>
      </c>
      <c r="AO55" s="1">
        <v>671</v>
      </c>
      <c r="AP55" s="9">
        <v>3</v>
      </c>
      <c r="AQ55" s="114">
        <f>AP55-AR55</f>
        <v>-1650</v>
      </c>
      <c r="AR55" s="114">
        <v>1653</v>
      </c>
      <c r="AS55" s="1">
        <f>AR55-AT55</f>
        <v>659</v>
      </c>
      <c r="AT55" s="1">
        <v>994</v>
      </c>
      <c r="AU55" s="1">
        <f>AT55-AV55</f>
        <v>-234</v>
      </c>
      <c r="AV55" s="1">
        <v>1228</v>
      </c>
      <c r="AW55" s="1">
        <f>AV55-AX55</f>
        <v>164</v>
      </c>
      <c r="AX55" s="1">
        <v>1064</v>
      </c>
      <c r="AY55" s="1">
        <f>AX55-AZ55</f>
        <v>-207</v>
      </c>
      <c r="AZ55" s="1">
        <v>1271</v>
      </c>
      <c r="BA55" s="9">
        <v>3562</v>
      </c>
      <c r="BB55" s="114">
        <f>BA55-BC55</f>
        <v>-53</v>
      </c>
      <c r="BC55" s="114">
        <v>3615</v>
      </c>
      <c r="BD55" s="1">
        <f>BC55-BE55</f>
        <v>-188</v>
      </c>
      <c r="BE55" s="1">
        <v>3803</v>
      </c>
      <c r="BF55" s="1">
        <f>BE55-BG55</f>
        <v>-61</v>
      </c>
      <c r="BG55" s="1">
        <v>3864</v>
      </c>
      <c r="BH55" s="1">
        <f>BG55-BI55</f>
        <v>-272</v>
      </c>
      <c r="BI55" s="1">
        <v>4136</v>
      </c>
      <c r="BJ55" s="1">
        <f>BI55-BK55</f>
        <v>60</v>
      </c>
      <c r="BK55" s="1">
        <v>4076</v>
      </c>
    </row>
    <row r="56" spans="1:63" x14ac:dyDescent="0.3">
      <c r="A56" s="1">
        <v>54</v>
      </c>
      <c r="B56" s="1">
        <f>C56-A56</f>
        <v>7</v>
      </c>
      <c r="C56" s="1">
        <v>61</v>
      </c>
      <c r="D56" s="1">
        <f>E56-C56</f>
        <v>22</v>
      </c>
      <c r="E56" s="1">
        <v>83</v>
      </c>
      <c r="F56" s="1" t="s">
        <v>12</v>
      </c>
      <c r="G56" s="1" t="s">
        <v>23</v>
      </c>
      <c r="H56" s="1" t="s">
        <v>12</v>
      </c>
      <c r="I56" s="1" t="s">
        <v>23</v>
      </c>
      <c r="J56" s="1" t="s">
        <v>12</v>
      </c>
      <c r="K56" s="1" t="s">
        <v>23</v>
      </c>
      <c r="L56" s="1" t="s">
        <v>12</v>
      </c>
      <c r="M56" s="1" t="s">
        <v>23</v>
      </c>
      <c r="N56" s="7" t="s">
        <v>332</v>
      </c>
      <c r="O56" t="s">
        <v>448</v>
      </c>
      <c r="P56" s="1" t="s">
        <v>97</v>
      </c>
      <c r="Q56" s="1">
        <v>2002</v>
      </c>
      <c r="R56" s="1">
        <f>$R$2-Q56</f>
        <v>21</v>
      </c>
      <c r="T56" s="30">
        <v>1014000</v>
      </c>
      <c r="U56" s="26">
        <f>T56-V56</f>
        <v>334000</v>
      </c>
      <c r="V56" s="26">
        <v>680000</v>
      </c>
      <c r="W56" s="26">
        <f>V56-X56</f>
        <v>336890</v>
      </c>
      <c r="X56" s="27">
        <v>343110</v>
      </c>
      <c r="Y56" s="26"/>
      <c r="Z56" s="27"/>
      <c r="AA56" s="26"/>
      <c r="AB56" s="27"/>
      <c r="AC56" s="26" t="s">
        <v>12</v>
      </c>
      <c r="AD56" s="27"/>
      <c r="AE56" s="9">
        <v>746</v>
      </c>
      <c r="AF56" s="117">
        <f>AE56-AG56</f>
        <v>349</v>
      </c>
      <c r="AG56" s="114">
        <v>397</v>
      </c>
      <c r="AH56" s="1">
        <f>AG56-AI56</f>
        <v>106</v>
      </c>
      <c r="AI56" s="1">
        <v>291</v>
      </c>
      <c r="AP56" s="9">
        <v>1016</v>
      </c>
      <c r="AQ56" s="114">
        <f>AP56-AR56</f>
        <v>512</v>
      </c>
      <c r="AR56" s="114">
        <v>504</v>
      </c>
      <c r="AS56" s="1">
        <f>AR56-AT56</f>
        <v>0</v>
      </c>
      <c r="AT56" s="1">
        <v>504</v>
      </c>
      <c r="AW56" s="1" t="s">
        <v>12</v>
      </c>
      <c r="AY56" s="1" t="s">
        <v>12</v>
      </c>
      <c r="BA56" s="9">
        <v>1626</v>
      </c>
      <c r="BB56" s="114">
        <f>BA56-BC56</f>
        <v>984</v>
      </c>
      <c r="BC56" s="114">
        <v>642</v>
      </c>
      <c r="BD56" s="1">
        <f>BC56-BE56</f>
        <v>0</v>
      </c>
      <c r="BE56" s="1">
        <v>642</v>
      </c>
      <c r="BF56" s="1" t="s">
        <v>12</v>
      </c>
      <c r="BH56" s="1" t="s">
        <v>12</v>
      </c>
    </row>
    <row r="57" spans="1:63" x14ac:dyDescent="0.3">
      <c r="A57" s="1">
        <v>55</v>
      </c>
      <c r="B57" s="1">
        <f>C57-A57</f>
        <v>-6</v>
      </c>
      <c r="C57" s="1">
        <v>49</v>
      </c>
      <c r="D57" s="1">
        <f>E57-C57</f>
        <v>-5</v>
      </c>
      <c r="E57" s="1">
        <v>44</v>
      </c>
      <c r="F57" s="1">
        <f>G57-E57</f>
        <v>31</v>
      </c>
      <c r="G57" s="1">
        <v>75</v>
      </c>
      <c r="H57" s="1">
        <f>I57-G57</f>
        <v>-4</v>
      </c>
      <c r="I57" s="1">
        <v>71</v>
      </c>
      <c r="J57" s="1">
        <f>K57-I57</f>
        <v>-4</v>
      </c>
      <c r="K57" s="1">
        <v>67</v>
      </c>
      <c r="L57" s="1" t="s">
        <v>12</v>
      </c>
      <c r="M57" s="1" t="s">
        <v>23</v>
      </c>
      <c r="N57" s="7" t="s">
        <v>320</v>
      </c>
      <c r="O57" t="s">
        <v>447</v>
      </c>
      <c r="P57" s="1" t="s">
        <v>424</v>
      </c>
      <c r="Q57" s="1">
        <v>1977</v>
      </c>
      <c r="R57" s="1">
        <f>$R$2-Q57</f>
        <v>46</v>
      </c>
      <c r="T57" s="30">
        <v>1012000</v>
      </c>
      <c r="U57" s="26">
        <f>T57-V57</f>
        <v>95000</v>
      </c>
      <c r="V57" s="26">
        <v>917000</v>
      </c>
      <c r="W57" s="26">
        <f>V57-X57</f>
        <v>65043</v>
      </c>
      <c r="X57" s="27">
        <v>851957</v>
      </c>
      <c r="Y57" s="26">
        <f>X57-Z57</f>
        <v>461512</v>
      </c>
      <c r="Z57" s="27">
        <v>390445</v>
      </c>
      <c r="AA57" s="26">
        <f>Z57-AB57</f>
        <v>-90361</v>
      </c>
      <c r="AB57" s="27">
        <v>480806</v>
      </c>
      <c r="AC57" s="26">
        <f>AB57-AD57</f>
        <v>28377</v>
      </c>
      <c r="AD57" s="27">
        <v>452429</v>
      </c>
      <c r="AE57" s="9">
        <v>5583</v>
      </c>
      <c r="AF57" s="117">
        <f>AE57-AG57</f>
        <v>5583</v>
      </c>
      <c r="AO57" s="1">
        <v>2626</v>
      </c>
      <c r="AP57" s="9">
        <v>3300</v>
      </c>
      <c r="AQ57" s="114">
        <f>AP57-AR57</f>
        <v>-1752</v>
      </c>
      <c r="AR57" s="114">
        <v>5052</v>
      </c>
      <c r="AS57" s="1">
        <f>AR57-AT57</f>
        <v>1552</v>
      </c>
      <c r="AT57" s="1">
        <v>3500</v>
      </c>
      <c r="AU57" s="1">
        <f>AT57-AV57</f>
        <v>1643</v>
      </c>
      <c r="AV57" s="1">
        <v>1857</v>
      </c>
      <c r="AW57" s="1" t="s">
        <v>12</v>
      </c>
      <c r="AY57" s="1" t="s">
        <v>12</v>
      </c>
      <c r="AZ57" s="1">
        <v>2131</v>
      </c>
      <c r="BA57" s="9">
        <v>3900</v>
      </c>
      <c r="BB57" s="114">
        <f>BA57-BC57</f>
        <v>-1387</v>
      </c>
      <c r="BC57" s="114">
        <v>5287</v>
      </c>
      <c r="BD57" s="1">
        <f>BC57-BE57</f>
        <v>287</v>
      </c>
      <c r="BE57" s="1">
        <v>5000</v>
      </c>
      <c r="BF57" s="1" t="s">
        <v>12</v>
      </c>
      <c r="BH57" s="1" t="s">
        <v>12</v>
      </c>
      <c r="BI57" s="1">
        <v>2281</v>
      </c>
      <c r="BJ57" s="1">
        <f>BI57-BK57</f>
        <v>-4878</v>
      </c>
      <c r="BK57" s="1">
        <v>7159</v>
      </c>
    </row>
    <row r="58" spans="1:63" x14ac:dyDescent="0.3">
      <c r="A58" s="1">
        <v>56</v>
      </c>
      <c r="B58" s="1">
        <f>C58-A58</f>
        <v>4</v>
      </c>
      <c r="C58" s="1">
        <v>60</v>
      </c>
      <c r="D58" s="1">
        <f>E58-C58</f>
        <v>-5</v>
      </c>
      <c r="E58" s="1">
        <v>55</v>
      </c>
      <c r="F58" s="1">
        <f>G58-E58</f>
        <v>-2</v>
      </c>
      <c r="G58" s="1">
        <v>53</v>
      </c>
      <c r="H58" s="1">
        <f>I58-G58</f>
        <v>1</v>
      </c>
      <c r="I58" s="1">
        <v>54</v>
      </c>
      <c r="J58" s="1">
        <f>K58-I58</f>
        <v>5</v>
      </c>
      <c r="K58" s="1">
        <v>59</v>
      </c>
      <c r="L58" s="1">
        <f>M58-K58</f>
        <v>1</v>
      </c>
      <c r="M58" s="1">
        <v>60</v>
      </c>
      <c r="N58" s="7" t="s">
        <v>331</v>
      </c>
      <c r="O58" t="s">
        <v>455</v>
      </c>
      <c r="P58" s="1" t="s">
        <v>87</v>
      </c>
      <c r="Q58" s="1">
        <v>1981</v>
      </c>
      <c r="R58" s="1">
        <f>$R$2-Q58</f>
        <v>42</v>
      </c>
      <c r="T58" s="30">
        <v>1004000</v>
      </c>
      <c r="U58" s="26">
        <f>T58-V58</f>
        <v>320000</v>
      </c>
      <c r="V58" s="26">
        <v>684000</v>
      </c>
      <c r="W58" s="26">
        <f>V58-X58</f>
        <v>15000</v>
      </c>
      <c r="X58" s="27">
        <v>669000</v>
      </c>
      <c r="Y58" s="26">
        <f>X58-Z58</f>
        <v>-10000</v>
      </c>
      <c r="Z58" s="27">
        <v>679000</v>
      </c>
      <c r="AA58" s="26">
        <f>Z58-AB58</f>
        <v>20000</v>
      </c>
      <c r="AB58" s="27">
        <v>659000</v>
      </c>
      <c r="AC58" s="26">
        <f>AB58-AD58</f>
        <v>97000</v>
      </c>
      <c r="AD58" s="27">
        <v>562000</v>
      </c>
      <c r="AE58" s="9">
        <v>5838</v>
      </c>
      <c r="AF58" s="117">
        <f>AE58-AG58</f>
        <v>245</v>
      </c>
      <c r="AG58" s="114">
        <v>5593</v>
      </c>
      <c r="AH58" s="1">
        <f>AG58-AI58</f>
        <v>644</v>
      </c>
      <c r="AI58" s="1">
        <v>4949</v>
      </c>
      <c r="AJ58" s="1">
        <f>AI58-AK58</f>
        <v>0</v>
      </c>
      <c r="AK58" s="1">
        <v>4949</v>
      </c>
      <c r="AL58" s="1">
        <f>AK58-AM58</f>
        <v>27</v>
      </c>
      <c r="AM58" s="1">
        <v>4922</v>
      </c>
      <c r="AN58" s="1">
        <f>AM58-AO58</f>
        <v>421</v>
      </c>
      <c r="AO58" s="1">
        <v>4501</v>
      </c>
      <c r="AP58" s="9">
        <v>2261</v>
      </c>
      <c r="AQ58" s="114">
        <f>AP58-AR58</f>
        <v>448</v>
      </c>
      <c r="AR58" s="114">
        <v>1813</v>
      </c>
      <c r="AS58" s="1">
        <f>AR58-AT58</f>
        <v>-817</v>
      </c>
      <c r="AT58" s="1">
        <v>2630</v>
      </c>
      <c r="AU58" s="1">
        <f>AT58-AV58</f>
        <v>675</v>
      </c>
      <c r="AV58" s="1">
        <v>1955</v>
      </c>
      <c r="AW58" s="1">
        <f>AV58-AX58</f>
        <v>203</v>
      </c>
      <c r="AX58" s="1">
        <v>1752</v>
      </c>
      <c r="AY58" s="1">
        <f>AX58-AZ58</f>
        <v>191</v>
      </c>
      <c r="AZ58" s="1">
        <v>1561</v>
      </c>
      <c r="BA58" s="9">
        <v>5223</v>
      </c>
      <c r="BB58" s="114">
        <f>BA58-BC58</f>
        <v>253</v>
      </c>
      <c r="BC58" s="114">
        <v>4970</v>
      </c>
      <c r="BD58" s="1">
        <f>BC58-BE58</f>
        <v>-3030</v>
      </c>
      <c r="BE58" s="1">
        <v>8000</v>
      </c>
      <c r="BF58" s="1">
        <f>BE58-BG58</f>
        <v>3400</v>
      </c>
      <c r="BG58" s="1">
        <v>4600</v>
      </c>
      <c r="BH58" s="1">
        <f>BG58-BI58</f>
        <v>192</v>
      </c>
      <c r="BI58" s="1">
        <v>4408</v>
      </c>
      <c r="BJ58" s="1">
        <f>BI58-BK58</f>
        <v>605</v>
      </c>
      <c r="BK58" s="1">
        <v>3803</v>
      </c>
    </row>
    <row r="59" spans="1:63" x14ac:dyDescent="0.3">
      <c r="A59" s="1">
        <v>57</v>
      </c>
      <c r="B59" s="1">
        <f>C59-A59</f>
        <v>-6</v>
      </c>
      <c r="C59" s="1">
        <v>51</v>
      </c>
      <c r="D59" s="1">
        <f>E59-C59</f>
        <v>-13</v>
      </c>
      <c r="E59" s="1">
        <v>38</v>
      </c>
      <c r="F59" s="1">
        <f>G59-E59</f>
        <v>0</v>
      </c>
      <c r="G59" s="1">
        <v>38</v>
      </c>
      <c r="H59" s="1">
        <f>I59-G59</f>
        <v>7</v>
      </c>
      <c r="I59" s="1">
        <v>45</v>
      </c>
      <c r="J59" s="1">
        <f>K59-I59</f>
        <v>-3</v>
      </c>
      <c r="K59" s="1">
        <v>42</v>
      </c>
      <c r="L59" s="1">
        <f>M59-K59</f>
        <v>1</v>
      </c>
      <c r="M59" s="1">
        <v>43</v>
      </c>
      <c r="N59" s="7" t="s">
        <v>322</v>
      </c>
      <c r="O59" t="s">
        <v>103</v>
      </c>
      <c r="P59" s="1" t="s">
        <v>95</v>
      </c>
      <c r="Q59" s="1">
        <v>1913</v>
      </c>
      <c r="R59" s="1">
        <f>$R$2-Q59</f>
        <v>110</v>
      </c>
      <c r="T59" s="30">
        <v>984000</v>
      </c>
      <c r="U59" s="26">
        <f>T59-V59</f>
        <v>134000</v>
      </c>
      <c r="V59" s="26">
        <v>850000</v>
      </c>
      <c r="W59" s="26">
        <f>V59-X59</f>
        <v>-240684</v>
      </c>
      <c r="X59" s="27">
        <v>1090684</v>
      </c>
      <c r="Y59" s="26">
        <f>X59-Z59</f>
        <v>0</v>
      </c>
      <c r="Z59" s="27">
        <v>1090684</v>
      </c>
      <c r="AA59" s="26">
        <f>Z59-AB59</f>
        <v>268684</v>
      </c>
      <c r="AB59" s="27">
        <v>822000</v>
      </c>
      <c r="AC59" s="26">
        <f>AB59-AD59</f>
        <v>36000</v>
      </c>
      <c r="AD59" s="27">
        <v>786000</v>
      </c>
      <c r="AE59" s="9">
        <v>1600</v>
      </c>
      <c r="AF59" s="117">
        <f>AE59-AG59</f>
        <v>0</v>
      </c>
      <c r="AG59" s="114">
        <v>1600</v>
      </c>
      <c r="AP59" s="9">
        <v>2600</v>
      </c>
      <c r="AQ59" s="114">
        <f>AP59-AR59</f>
        <v>0</v>
      </c>
      <c r="AR59" s="114">
        <v>2600</v>
      </c>
      <c r="AW59" s="1" t="s">
        <v>12</v>
      </c>
      <c r="AX59" s="1">
        <v>2541</v>
      </c>
      <c r="AY59" s="1">
        <f>AX59-AZ59</f>
        <v>0</v>
      </c>
      <c r="AZ59" s="1">
        <v>2541</v>
      </c>
      <c r="BA59" s="9">
        <v>7500</v>
      </c>
      <c r="BB59" s="114">
        <f>BA59-BC59</f>
        <v>0</v>
      </c>
      <c r="BC59" s="114">
        <v>7500</v>
      </c>
      <c r="BD59" s="1" t="s">
        <v>12</v>
      </c>
      <c r="BF59" s="1" t="s">
        <v>12</v>
      </c>
      <c r="BH59" s="1" t="s">
        <v>12</v>
      </c>
      <c r="BI59" s="1">
        <v>5204</v>
      </c>
      <c r="BJ59" s="1">
        <f>BI59-BK59</f>
        <v>0</v>
      </c>
      <c r="BK59" s="1">
        <v>5204</v>
      </c>
    </row>
    <row r="60" spans="1:63" x14ac:dyDescent="0.3">
      <c r="A60" s="1">
        <v>58</v>
      </c>
      <c r="B60" s="1">
        <f>C60-A60</f>
        <v>8</v>
      </c>
      <c r="C60" s="1">
        <v>66</v>
      </c>
      <c r="D60" s="1">
        <f>E60-C60</f>
        <v>-10</v>
      </c>
      <c r="E60" s="1">
        <v>56</v>
      </c>
      <c r="F60" s="1">
        <f>G60-E60</f>
        <v>4</v>
      </c>
      <c r="G60" s="1">
        <v>60</v>
      </c>
      <c r="H60" s="1">
        <f>I60-G60</f>
        <v>-3</v>
      </c>
      <c r="I60" s="1">
        <v>57</v>
      </c>
      <c r="J60" s="1">
        <f>K60-I60</f>
        <v>-4</v>
      </c>
      <c r="K60" s="1">
        <v>53</v>
      </c>
      <c r="L60" s="1">
        <f>M60-K60</f>
        <v>-1</v>
      </c>
      <c r="M60" s="1">
        <v>52</v>
      </c>
      <c r="N60" s="7" t="s">
        <v>337</v>
      </c>
      <c r="O60" t="s">
        <v>461</v>
      </c>
      <c r="P60" s="1" t="s">
        <v>437</v>
      </c>
      <c r="Q60" s="1">
        <v>1955</v>
      </c>
      <c r="R60" s="1">
        <f>$R$2-Q60</f>
        <v>68</v>
      </c>
      <c r="T60" s="30">
        <v>968000</v>
      </c>
      <c r="U60" s="26">
        <f>T60-V60</f>
        <v>361000</v>
      </c>
      <c r="V60" s="26">
        <v>607000</v>
      </c>
      <c r="W60" s="26"/>
      <c r="X60" s="27"/>
      <c r="Y60" s="26">
        <f>X60-Z60</f>
        <v>-596815</v>
      </c>
      <c r="Z60" s="27">
        <v>596815</v>
      </c>
      <c r="AA60" s="26">
        <f>Z60-AB60</f>
        <v>-13988</v>
      </c>
      <c r="AB60" s="27">
        <v>610803</v>
      </c>
      <c r="AC60" s="26">
        <f>AB60-AD60</f>
        <v>3467</v>
      </c>
      <c r="AD60" s="27">
        <v>607336</v>
      </c>
      <c r="AE60" s="9">
        <v>4710</v>
      </c>
      <c r="AF60" s="117">
        <f>AE60-AG60</f>
        <v>1530</v>
      </c>
      <c r="AG60" s="114">
        <v>3180</v>
      </c>
      <c r="AK60" s="1">
        <v>4050</v>
      </c>
      <c r="AL60" s="1">
        <f>AK60-AM60</f>
        <v>600</v>
      </c>
      <c r="AM60" s="1">
        <v>3450</v>
      </c>
      <c r="AN60" s="1">
        <f>AM60-AO60</f>
        <v>-350</v>
      </c>
      <c r="AO60" s="1">
        <v>3800</v>
      </c>
      <c r="AP60" s="9">
        <v>5946</v>
      </c>
      <c r="AQ60" s="114">
        <f>AP60-AR60</f>
        <v>2753</v>
      </c>
      <c r="AR60" s="114">
        <v>3193</v>
      </c>
      <c r="AV60" s="1">
        <v>2630</v>
      </c>
      <c r="AW60" s="1">
        <f>AV60-AX60</f>
        <v>-276</v>
      </c>
      <c r="AX60" s="1">
        <v>2906</v>
      </c>
      <c r="AY60" s="1">
        <f>AX60-AZ60</f>
        <v>-3813</v>
      </c>
      <c r="AZ60" s="1">
        <v>6719</v>
      </c>
      <c r="BA60" s="9">
        <v>18551</v>
      </c>
      <c r="BB60" s="114">
        <f>BA60-BC60</f>
        <v>7810</v>
      </c>
      <c r="BC60" s="114">
        <v>10741</v>
      </c>
      <c r="BD60" s="1" t="s">
        <v>12</v>
      </c>
      <c r="BF60" s="1">
        <f>BE60-BG60</f>
        <v>-8000</v>
      </c>
      <c r="BG60" s="1">
        <v>8000</v>
      </c>
      <c r="BH60" s="1">
        <f>BG60-BI60</f>
        <v>5392</v>
      </c>
      <c r="BI60" s="1">
        <v>2608</v>
      </c>
      <c r="BJ60" s="1">
        <f>BI60-BK60</f>
        <v>633</v>
      </c>
      <c r="BK60" s="1">
        <v>1975</v>
      </c>
    </row>
    <row r="61" spans="1:63" x14ac:dyDescent="0.3">
      <c r="A61" s="1">
        <v>59</v>
      </c>
      <c r="B61" s="1">
        <f>C61-A61</f>
        <v>13</v>
      </c>
      <c r="C61" s="1">
        <v>72</v>
      </c>
      <c r="D61" s="1">
        <f>E61-C61</f>
        <v>5</v>
      </c>
      <c r="E61" s="1">
        <v>77</v>
      </c>
      <c r="F61" s="1">
        <f>G61-E61</f>
        <v>11</v>
      </c>
      <c r="G61" s="1">
        <v>88</v>
      </c>
      <c r="H61" s="1">
        <f>I61-G61</f>
        <v>-2</v>
      </c>
      <c r="I61" s="1">
        <v>86</v>
      </c>
      <c r="J61" s="1"/>
      <c r="K61" s="1" t="s">
        <v>23</v>
      </c>
      <c r="M61" s="1" t="s">
        <v>23</v>
      </c>
      <c r="N61" s="7" t="s">
        <v>343</v>
      </c>
      <c r="O61" t="s">
        <v>464</v>
      </c>
      <c r="P61" s="1" t="s">
        <v>96</v>
      </c>
      <c r="Q61" s="1">
        <v>1966</v>
      </c>
      <c r="R61" s="1">
        <f>$R$2-Q61</f>
        <v>57</v>
      </c>
      <c r="T61" s="30">
        <v>950000</v>
      </c>
      <c r="U61" s="26">
        <f>T61-V61</f>
        <v>450000</v>
      </c>
      <c r="V61" s="26">
        <v>500000</v>
      </c>
      <c r="W61" s="26">
        <f>V61-X61</f>
        <v>100000</v>
      </c>
      <c r="X61" s="27">
        <v>400000</v>
      </c>
      <c r="Y61" s="26">
        <f>X61-Z61</f>
        <v>98480</v>
      </c>
      <c r="Z61" s="27">
        <v>301520</v>
      </c>
      <c r="AA61" s="26"/>
      <c r="AB61" s="27"/>
      <c r="AC61" s="26" t="s">
        <v>12</v>
      </c>
      <c r="AD61" s="27"/>
      <c r="AE61" s="9">
        <v>3000</v>
      </c>
      <c r="AF61" s="117">
        <f>AE61-AG61</f>
        <v>0</v>
      </c>
      <c r="AG61" s="114">
        <v>3000</v>
      </c>
      <c r="AH61" s="1">
        <f>AG61-AI61</f>
        <v>200</v>
      </c>
      <c r="AI61" s="1">
        <v>2800</v>
      </c>
      <c r="AJ61" s="1">
        <f>AI61-AK61</f>
        <v>1280</v>
      </c>
      <c r="AK61" s="1">
        <v>1520</v>
      </c>
      <c r="AP61" s="9">
        <v>1537</v>
      </c>
      <c r="AQ61" s="114">
        <f>AP61-AR61</f>
        <v>385</v>
      </c>
      <c r="AR61" s="114">
        <v>1152</v>
      </c>
      <c r="AS61" s="1">
        <f>AR61-AT61</f>
        <v>0</v>
      </c>
      <c r="AT61" s="1">
        <v>1152</v>
      </c>
      <c r="AU61" s="1">
        <f>AT61-AV61</f>
        <v>36</v>
      </c>
      <c r="AV61" s="1">
        <v>1116</v>
      </c>
      <c r="AW61" s="1">
        <f>AV61-AX61</f>
        <v>1116</v>
      </c>
      <c r="AY61" s="1" t="s">
        <v>12</v>
      </c>
      <c r="BA61" s="9">
        <v>5019</v>
      </c>
      <c r="BB61" s="114">
        <f>BA61-BC61</f>
        <v>3375</v>
      </c>
      <c r="BC61" s="114">
        <v>1644</v>
      </c>
      <c r="BD61" s="1">
        <f>BC61-BE61</f>
        <v>22</v>
      </c>
      <c r="BE61" s="1">
        <v>1622</v>
      </c>
      <c r="BF61" s="1">
        <f>BE61-BG61</f>
        <v>272</v>
      </c>
      <c r="BG61" s="1">
        <v>1350</v>
      </c>
      <c r="BH61" s="1">
        <f>BG61-BI61</f>
        <v>1350</v>
      </c>
    </row>
    <row r="62" spans="1:63" x14ac:dyDescent="0.3">
      <c r="A62" s="1">
        <v>60</v>
      </c>
      <c r="B62" s="1">
        <f>C62-A62</f>
        <v>-10</v>
      </c>
      <c r="C62" s="1">
        <v>50</v>
      </c>
      <c r="D62" s="1">
        <f>E62-C62</f>
        <v>-2</v>
      </c>
      <c r="E62" s="1">
        <v>48</v>
      </c>
      <c r="F62" s="1">
        <f>G62-E62</f>
        <v>-3</v>
      </c>
      <c r="G62" s="1">
        <v>45</v>
      </c>
      <c r="H62" s="1">
        <f>I62-G62</f>
        <v>-2</v>
      </c>
      <c r="I62" s="1">
        <v>43</v>
      </c>
      <c r="J62" s="1">
        <f>K62-I62</f>
        <v>3</v>
      </c>
      <c r="K62" s="1">
        <v>46</v>
      </c>
      <c r="L62" s="1">
        <f>M62-K62</f>
        <v>4</v>
      </c>
      <c r="M62" s="1">
        <v>50</v>
      </c>
      <c r="N62" s="7" t="s">
        <v>321</v>
      </c>
      <c r="O62" t="s">
        <v>448</v>
      </c>
      <c r="P62" s="1" t="s">
        <v>97</v>
      </c>
      <c r="Q62" s="1">
        <v>1979</v>
      </c>
      <c r="R62" s="1">
        <f>$R$2-Q62</f>
        <v>44</v>
      </c>
      <c r="T62" s="30">
        <v>948670</v>
      </c>
      <c r="U62" s="26">
        <f>T62-V62</f>
        <v>48670</v>
      </c>
      <c r="V62" s="26">
        <v>900000</v>
      </c>
      <c r="W62" s="26">
        <f>V62-X62</f>
        <v>71593</v>
      </c>
      <c r="X62" s="27">
        <v>828407</v>
      </c>
      <c r="Y62" s="26">
        <f>X62-Z62</f>
        <v>-27575</v>
      </c>
      <c r="Z62" s="27">
        <v>855982</v>
      </c>
      <c r="AA62" s="26">
        <f>Z62-AB62</f>
        <v>29035</v>
      </c>
      <c r="AB62" s="27">
        <v>826947</v>
      </c>
      <c r="AC62" s="26">
        <f>AB62-AD62</f>
        <v>111120</v>
      </c>
      <c r="AD62" s="27">
        <v>715827</v>
      </c>
      <c r="AE62" s="9">
        <v>5315</v>
      </c>
      <c r="AF62" s="117">
        <f>AE62-AG62</f>
        <v>228</v>
      </c>
      <c r="AG62" s="114">
        <v>5087</v>
      </c>
      <c r="AH62" s="1">
        <f>AG62-AI62</f>
        <v>-610</v>
      </c>
      <c r="AI62" s="1">
        <v>5697</v>
      </c>
      <c r="AJ62" s="1">
        <f>AI62-AK62</f>
        <v>17</v>
      </c>
      <c r="AK62" s="1">
        <v>5680</v>
      </c>
      <c r="AL62" s="1">
        <f>AK62-AM62</f>
        <v>-71</v>
      </c>
      <c r="AM62" s="1">
        <v>5751</v>
      </c>
      <c r="AN62" s="1">
        <f>AM62-AO62</f>
        <v>370</v>
      </c>
      <c r="AO62" s="1">
        <v>5381</v>
      </c>
      <c r="AP62" s="9">
        <v>1611</v>
      </c>
      <c r="AQ62" s="114">
        <f>AP62-AR62</f>
        <v>46</v>
      </c>
      <c r="AR62" s="114">
        <v>1565</v>
      </c>
      <c r="AS62" s="1">
        <f>AR62-AT62</f>
        <v>-463</v>
      </c>
      <c r="AT62" s="1">
        <v>2028</v>
      </c>
      <c r="AU62" s="1">
        <f>AT62-AV62</f>
        <v>-27</v>
      </c>
      <c r="AV62" s="1">
        <v>2055</v>
      </c>
      <c r="AW62" s="1">
        <f>AV62-AX62</f>
        <v>8</v>
      </c>
      <c r="AX62" s="1">
        <v>2047</v>
      </c>
      <c r="AY62" s="1">
        <f>AX62-AZ62</f>
        <v>191</v>
      </c>
      <c r="AZ62" s="1">
        <v>1856</v>
      </c>
      <c r="BA62" s="9">
        <v>4131</v>
      </c>
      <c r="BB62" s="114">
        <f>BA62-BC62</f>
        <v>136</v>
      </c>
      <c r="BC62" s="114">
        <v>3995</v>
      </c>
      <c r="BD62" s="1">
        <f>BC62-BE62</f>
        <v>-1876</v>
      </c>
      <c r="BE62" s="1">
        <v>5871</v>
      </c>
      <c r="BF62" s="1">
        <f>BE62-BG62</f>
        <v>35</v>
      </c>
      <c r="BG62" s="1">
        <v>5836</v>
      </c>
      <c r="BH62" s="1">
        <f>BG62-BI62</f>
        <v>302</v>
      </c>
      <c r="BI62" s="1">
        <v>5534</v>
      </c>
      <c r="BJ62" s="1">
        <f>BI62-BK62</f>
        <v>162</v>
      </c>
      <c r="BK62" s="1">
        <v>5372</v>
      </c>
    </row>
    <row r="63" spans="1:63" x14ac:dyDescent="0.3">
      <c r="A63" s="1">
        <v>61</v>
      </c>
      <c r="B63" s="1">
        <f>C63-A63</f>
        <v>-3</v>
      </c>
      <c r="C63" s="1">
        <v>58</v>
      </c>
      <c r="D63" s="1">
        <f>E63-C63</f>
        <v>13</v>
      </c>
      <c r="E63" s="1">
        <v>71</v>
      </c>
      <c r="F63" s="1">
        <f>G63-E63</f>
        <v>-3</v>
      </c>
      <c r="G63" s="1">
        <v>68</v>
      </c>
      <c r="H63" s="1">
        <f>I63-G63</f>
        <v>-3</v>
      </c>
      <c r="I63" s="1">
        <v>65</v>
      </c>
      <c r="J63" s="1">
        <f>K63-I63</f>
        <v>6</v>
      </c>
      <c r="K63" s="1">
        <v>71</v>
      </c>
      <c r="L63" s="1">
        <f>M63-K63</f>
        <v>-3</v>
      </c>
      <c r="M63" s="1">
        <v>68</v>
      </c>
      <c r="N63" s="7" t="s">
        <v>329</v>
      </c>
      <c r="O63" t="s">
        <v>116</v>
      </c>
      <c r="P63" s="1" t="s">
        <v>75</v>
      </c>
      <c r="Q63" s="1">
        <v>1980</v>
      </c>
      <c r="R63" s="1">
        <f>$R$2-Q63</f>
        <v>43</v>
      </c>
      <c r="T63" s="30">
        <v>947000</v>
      </c>
      <c r="U63" s="26">
        <f>T63-V63</f>
        <v>239900</v>
      </c>
      <c r="V63" s="26">
        <v>707100</v>
      </c>
      <c r="W63" s="26">
        <f>V63-X63</f>
        <v>220275</v>
      </c>
      <c r="X63" s="27">
        <v>486825</v>
      </c>
      <c r="Y63" s="26">
        <f>X63-Z63</f>
        <v>-27352</v>
      </c>
      <c r="Z63" s="27">
        <v>514177</v>
      </c>
      <c r="AA63" s="26">
        <f>Z63-AB63</f>
        <v>-19084</v>
      </c>
      <c r="AB63" s="27">
        <v>533261</v>
      </c>
      <c r="AC63" s="26">
        <f>AB63-AD63</f>
        <v>95423</v>
      </c>
      <c r="AD63" s="27">
        <v>437838</v>
      </c>
      <c r="AE63" s="9">
        <v>3395</v>
      </c>
      <c r="AF63" s="117">
        <f>AE63-AG63</f>
        <v>885</v>
      </c>
      <c r="AG63" s="114">
        <v>2510</v>
      </c>
      <c r="AH63" s="1">
        <f>AG63-AI63</f>
        <v>-143</v>
      </c>
      <c r="AI63" s="1">
        <v>2653</v>
      </c>
      <c r="AJ63" s="1">
        <f>AI63-AK63</f>
        <v>-13</v>
      </c>
      <c r="AK63" s="1">
        <v>2666</v>
      </c>
      <c r="AL63" s="1">
        <f>AK63-AM63</f>
        <v>-82</v>
      </c>
      <c r="AM63" s="1">
        <v>2748</v>
      </c>
      <c r="AN63" s="1">
        <f>AM63-AO63</f>
        <v>339</v>
      </c>
      <c r="AO63" s="1">
        <v>2409</v>
      </c>
      <c r="AP63" s="9">
        <v>2044</v>
      </c>
      <c r="AQ63" s="114">
        <f>AP63-AR63</f>
        <v>74</v>
      </c>
      <c r="AR63" s="114">
        <v>1970</v>
      </c>
      <c r="AS63" s="1">
        <f>AR63-AT63</f>
        <v>-43</v>
      </c>
      <c r="AT63" s="1">
        <v>2013</v>
      </c>
      <c r="AU63" s="1">
        <f>AT63-AV63</f>
        <v>-117</v>
      </c>
      <c r="AV63" s="1">
        <v>2130</v>
      </c>
      <c r="AW63" s="1">
        <f>AV63-AX63</f>
        <v>99</v>
      </c>
      <c r="AX63" s="1">
        <v>2031</v>
      </c>
      <c r="AY63" s="1">
        <f>AX63-AZ63</f>
        <v>-250</v>
      </c>
      <c r="AZ63" s="1">
        <v>2281</v>
      </c>
      <c r="BA63" s="9">
        <v>7784</v>
      </c>
      <c r="BB63" s="114">
        <f>BA63-BC63</f>
        <v>925</v>
      </c>
      <c r="BC63" s="114">
        <v>6859</v>
      </c>
      <c r="BD63" s="1">
        <f>BC63-BE63</f>
        <v>-85</v>
      </c>
      <c r="BE63" s="1">
        <v>6944</v>
      </c>
      <c r="BF63" s="1">
        <f>BE63-BG63</f>
        <v>-137</v>
      </c>
      <c r="BG63" s="1">
        <v>7081</v>
      </c>
      <c r="BH63" s="1">
        <f>BG63-BI63</f>
        <v>684</v>
      </c>
      <c r="BI63" s="1">
        <v>6397</v>
      </c>
      <c r="BJ63" s="1">
        <f>BI63-BK63</f>
        <v>602</v>
      </c>
      <c r="BK63" s="1">
        <v>5795</v>
      </c>
    </row>
    <row r="64" spans="1:63" x14ac:dyDescent="0.3">
      <c r="A64" s="1">
        <v>62</v>
      </c>
      <c r="B64" s="1">
        <f>C64-A64</f>
        <v>-7</v>
      </c>
      <c r="C64" s="1">
        <v>55</v>
      </c>
      <c r="D64" s="1">
        <f>E64-C64</f>
        <v>3</v>
      </c>
      <c r="E64" s="1">
        <v>58</v>
      </c>
      <c r="F64" s="1">
        <f>G64-E64</f>
        <v>-9</v>
      </c>
      <c r="G64" s="1">
        <v>49</v>
      </c>
      <c r="H64" s="1">
        <f>I64-G64</f>
        <v>2</v>
      </c>
      <c r="I64" s="1">
        <v>51</v>
      </c>
      <c r="J64" s="1">
        <f>K64-I64</f>
        <v>-2</v>
      </c>
      <c r="K64" s="1">
        <v>49</v>
      </c>
      <c r="L64" s="1">
        <f>M64-K64</f>
        <v>0</v>
      </c>
      <c r="M64" s="1">
        <v>49</v>
      </c>
      <c r="N64" s="7" t="s">
        <v>326</v>
      </c>
      <c r="O64" t="s">
        <v>133</v>
      </c>
      <c r="P64" s="1" t="s">
        <v>76</v>
      </c>
      <c r="Q64" s="1">
        <v>1980</v>
      </c>
      <c r="R64" s="1">
        <f>$R$2-Q64</f>
        <v>43</v>
      </c>
      <c r="T64" s="30">
        <v>910000</v>
      </c>
      <c r="U64" s="26">
        <f>T64-V64</f>
        <v>165000</v>
      </c>
      <c r="V64" s="26">
        <v>745000</v>
      </c>
      <c r="W64" s="26">
        <f>V64-X64</f>
        <v>57000</v>
      </c>
      <c r="X64" s="27">
        <v>688000</v>
      </c>
      <c r="Y64" s="26">
        <f>X64-Z64</f>
        <v>-49294</v>
      </c>
      <c r="Z64" s="27">
        <v>737294</v>
      </c>
      <c r="AA64" s="26">
        <f>Z64-AB64</f>
        <v>17424</v>
      </c>
      <c r="AB64" s="27">
        <v>719870</v>
      </c>
      <c r="AC64" s="26">
        <f>AB64-AD64</f>
        <v>24890</v>
      </c>
      <c r="AD64" s="27">
        <v>694980</v>
      </c>
      <c r="AE64" s="9">
        <v>3350</v>
      </c>
      <c r="AF64" s="117">
        <f>AE64-AG64</f>
        <v>450</v>
      </c>
      <c r="AG64" s="114">
        <v>2900</v>
      </c>
      <c r="AH64" s="1">
        <f>AG64-AI64</f>
        <v>150</v>
      </c>
      <c r="AI64" s="1">
        <v>2750</v>
      </c>
      <c r="AJ64" s="1">
        <f>AI64-AK64</f>
        <v>0</v>
      </c>
      <c r="AK64" s="1">
        <v>2750</v>
      </c>
      <c r="AL64" s="1">
        <f>AK64-AM64</f>
        <v>50</v>
      </c>
      <c r="AM64" s="1">
        <v>2700</v>
      </c>
      <c r="AN64" s="1">
        <f>AM64-AO64</f>
        <v>-245</v>
      </c>
      <c r="AO64" s="1">
        <v>2945</v>
      </c>
      <c r="AP64" s="9">
        <v>2275</v>
      </c>
      <c r="AQ64" s="114">
        <f>AP64-AR64</f>
        <v>225</v>
      </c>
      <c r="AR64" s="114">
        <v>2050</v>
      </c>
      <c r="AS64" s="1">
        <f>AR64-AT64</f>
        <v>100</v>
      </c>
      <c r="AT64" s="1">
        <v>1950</v>
      </c>
      <c r="AU64" s="1">
        <f>AT64-AV64</f>
        <v>100</v>
      </c>
      <c r="AV64" s="1">
        <v>1850</v>
      </c>
      <c r="AW64" s="1">
        <f>AV64-AX64</f>
        <v>-865</v>
      </c>
      <c r="AX64" s="1">
        <v>2715</v>
      </c>
      <c r="AY64" s="1">
        <f>AX64-AZ64</f>
        <v>-95</v>
      </c>
      <c r="AZ64" s="1">
        <v>2810</v>
      </c>
      <c r="BA64" s="9">
        <v>3850</v>
      </c>
      <c r="BB64" s="114">
        <f>BA64-BC64</f>
        <v>250</v>
      </c>
      <c r="BC64" s="114">
        <v>3600</v>
      </c>
      <c r="BD64" s="1">
        <f>BC64-BE64</f>
        <v>310</v>
      </c>
      <c r="BE64" s="1">
        <v>3290</v>
      </c>
      <c r="BF64" s="1">
        <f>BE64-BG64</f>
        <v>0</v>
      </c>
      <c r="BG64" s="1">
        <v>3290</v>
      </c>
      <c r="BH64" s="1">
        <f>BG64-BI64</f>
        <v>-610</v>
      </c>
      <c r="BI64" s="1">
        <v>3900</v>
      </c>
      <c r="BJ64" s="1">
        <f>BI64-BK64</f>
        <v>-110</v>
      </c>
      <c r="BK64" s="1">
        <v>4010</v>
      </c>
    </row>
    <row r="65" spans="1:63" x14ac:dyDescent="0.3">
      <c r="A65" s="1">
        <v>63</v>
      </c>
      <c r="B65" s="1">
        <f>C65-A65</f>
        <v>-6</v>
      </c>
      <c r="C65" s="1">
        <v>57</v>
      </c>
      <c r="D65" s="1">
        <f>E65-C65</f>
        <v>8</v>
      </c>
      <c r="E65" s="1">
        <v>65</v>
      </c>
      <c r="F65" s="1">
        <f>G65-E65</f>
        <v>2</v>
      </c>
      <c r="G65" s="1">
        <v>67</v>
      </c>
      <c r="H65" s="1">
        <f>I65-G65</f>
        <v>-3</v>
      </c>
      <c r="I65" s="1">
        <v>64</v>
      </c>
      <c r="J65" s="1">
        <f>K65-I65</f>
        <v>5</v>
      </c>
      <c r="K65" s="1">
        <v>69</v>
      </c>
      <c r="L65" s="1">
        <f>M65-K65</f>
        <v>1</v>
      </c>
      <c r="M65" s="1">
        <v>70</v>
      </c>
      <c r="N65" s="7" t="s">
        <v>328</v>
      </c>
      <c r="O65" t="s">
        <v>453</v>
      </c>
      <c r="P65" s="1" t="s">
        <v>75</v>
      </c>
      <c r="Q65" s="1">
        <v>1983</v>
      </c>
      <c r="R65" s="1">
        <f>$R$2-Q65</f>
        <v>40</v>
      </c>
      <c r="T65" s="30">
        <v>853000</v>
      </c>
      <c r="U65" s="26">
        <f>T65-V65</f>
        <v>143000</v>
      </c>
      <c r="V65" s="26">
        <v>710000</v>
      </c>
      <c r="W65" s="26">
        <f>V65-X65</f>
        <v>158862</v>
      </c>
      <c r="X65" s="27">
        <v>551138</v>
      </c>
      <c r="Y65" s="26">
        <f>X65-Z65</f>
        <v>28507</v>
      </c>
      <c r="Z65" s="27">
        <v>522631</v>
      </c>
      <c r="AA65" s="26">
        <f>Z65-AB65</f>
        <v>-11429</v>
      </c>
      <c r="AB65" s="27">
        <v>534060</v>
      </c>
      <c r="AC65" s="26">
        <f>AB65-AD65</f>
        <v>87527</v>
      </c>
      <c r="AD65" s="27">
        <v>446533</v>
      </c>
      <c r="AE65" s="9">
        <v>2069</v>
      </c>
      <c r="AF65" s="117">
        <f>AE65-AG65</f>
        <v>0</v>
      </c>
      <c r="AG65" s="114">
        <v>2069</v>
      </c>
      <c r="AH65" s="1">
        <f>AG65-AI65</f>
        <v>37</v>
      </c>
      <c r="AI65" s="1">
        <v>2032</v>
      </c>
      <c r="AJ65" s="1">
        <f>AI65-AK65</f>
        <v>-66</v>
      </c>
      <c r="AK65" s="1">
        <v>2098</v>
      </c>
      <c r="AL65" s="1">
        <f>AK65-AM65</f>
        <v>-302</v>
      </c>
      <c r="AM65" s="1">
        <v>2400</v>
      </c>
      <c r="AN65" s="1">
        <f>AM65-AO65</f>
        <v>0</v>
      </c>
      <c r="AO65" s="1">
        <v>2400</v>
      </c>
      <c r="AP65" s="9">
        <v>1516</v>
      </c>
      <c r="AQ65" s="114">
        <f>AP65-AR65</f>
        <v>-641</v>
      </c>
      <c r="AR65" s="114">
        <v>2157</v>
      </c>
      <c r="AS65" s="1">
        <f>AR65-AT65</f>
        <v>92</v>
      </c>
      <c r="AT65" s="1">
        <v>2065</v>
      </c>
      <c r="AU65" s="1">
        <f>AT65-AV65</f>
        <v>75</v>
      </c>
      <c r="AV65" s="1">
        <v>1990</v>
      </c>
      <c r="AW65" s="1">
        <f>AV65-AX65</f>
        <v>316</v>
      </c>
      <c r="AX65" s="1">
        <v>1674</v>
      </c>
      <c r="AY65" s="1">
        <f>AX65-AZ65</f>
        <v>5</v>
      </c>
      <c r="AZ65" s="1">
        <v>1669</v>
      </c>
      <c r="BA65" s="9">
        <v>6548</v>
      </c>
      <c r="BB65" s="114">
        <f>BA65-BC65</f>
        <v>0</v>
      </c>
      <c r="BC65" s="114">
        <v>6548</v>
      </c>
      <c r="BD65" s="1">
        <f>BC65-BE65</f>
        <v>285</v>
      </c>
      <c r="BE65" s="1">
        <v>6263</v>
      </c>
      <c r="BF65" s="1">
        <f>BE65-BG65</f>
        <v>171</v>
      </c>
      <c r="BG65" s="1">
        <v>6092</v>
      </c>
      <c r="BH65" s="1">
        <f>BG65-BI65</f>
        <v>561</v>
      </c>
      <c r="BI65" s="1">
        <v>5531</v>
      </c>
      <c r="BJ65" s="1">
        <f>BI65-BK65</f>
        <v>-65</v>
      </c>
      <c r="BK65" s="1">
        <v>5596</v>
      </c>
    </row>
    <row r="66" spans="1:63" x14ac:dyDescent="0.3">
      <c r="A66" s="1">
        <v>64</v>
      </c>
      <c r="B66" s="1">
        <f>C66-A66</f>
        <v>-8</v>
      </c>
      <c r="C66" s="1">
        <v>56</v>
      </c>
      <c r="D66" s="1">
        <f>E66-C66</f>
        <v>-4</v>
      </c>
      <c r="E66" s="1">
        <v>52</v>
      </c>
      <c r="F66" s="1">
        <f>G66-E66</f>
        <v>-1</v>
      </c>
      <c r="G66" s="1">
        <v>51</v>
      </c>
      <c r="H66" s="1">
        <f>I66-G66</f>
        <v>3</v>
      </c>
      <c r="I66" s="1">
        <v>54</v>
      </c>
      <c r="J66" s="1">
        <f>K66-I66</f>
        <v>-3</v>
      </c>
      <c r="K66" s="1">
        <v>51</v>
      </c>
      <c r="L66" s="1">
        <f>M66-K66</f>
        <v>5</v>
      </c>
      <c r="M66" s="1">
        <v>56</v>
      </c>
      <c r="N66" s="7" t="s">
        <v>327</v>
      </c>
      <c r="O66" t="s">
        <v>452</v>
      </c>
      <c r="P66" s="1" t="s">
        <v>81</v>
      </c>
      <c r="Q66" s="1">
        <v>1997</v>
      </c>
      <c r="R66" s="1">
        <f>$R$2-Q66</f>
        <v>26</v>
      </c>
      <c r="T66" s="30">
        <v>802000</v>
      </c>
      <c r="U66" s="26">
        <f>T66-V66</f>
        <v>89000</v>
      </c>
      <c r="V66" s="26">
        <v>713000</v>
      </c>
      <c r="W66" s="26">
        <f>V66-X66</f>
        <v>0</v>
      </c>
      <c r="X66" s="27">
        <v>713000</v>
      </c>
      <c r="Y66" s="26">
        <f>X66-Z66</f>
        <v>0</v>
      </c>
      <c r="Z66" s="27">
        <v>713000</v>
      </c>
      <c r="AA66" s="26">
        <f>Z66-AB66</f>
        <v>54000</v>
      </c>
      <c r="AB66" s="27">
        <v>659000</v>
      </c>
      <c r="AC66" s="26">
        <f>AB66-AD66</f>
        <v>14000</v>
      </c>
      <c r="AD66" s="27">
        <v>645000</v>
      </c>
      <c r="AE66" s="9">
        <v>1837</v>
      </c>
      <c r="AF66" s="117">
        <f>AE66-AG66</f>
        <v>0</v>
      </c>
      <c r="AG66" s="114">
        <v>1837</v>
      </c>
      <c r="AH66" s="1">
        <f>AG66-AI66</f>
        <v>0</v>
      </c>
      <c r="AI66" s="1">
        <v>1837</v>
      </c>
      <c r="AJ66" s="1">
        <f>AI66-AK66</f>
        <v>0</v>
      </c>
      <c r="AK66" s="1">
        <v>1837</v>
      </c>
      <c r="AL66" s="1">
        <f>AK66-AM66</f>
        <v>-9</v>
      </c>
      <c r="AM66" s="1">
        <v>1846</v>
      </c>
      <c r="AN66" s="1">
        <f>AM66-AO66</f>
        <v>-3154</v>
      </c>
      <c r="AO66" s="1">
        <v>5000</v>
      </c>
      <c r="AP66" s="9">
        <v>1128</v>
      </c>
      <c r="AQ66" s="114">
        <f>AP66-AR66</f>
        <v>-850</v>
      </c>
      <c r="AR66" s="114">
        <v>1978</v>
      </c>
      <c r="AS66" s="1">
        <f>AR66-AT66</f>
        <v>-492</v>
      </c>
      <c r="AT66" s="1">
        <v>2470</v>
      </c>
      <c r="AU66" s="1">
        <f>AT66-AV66</f>
        <v>102</v>
      </c>
      <c r="AV66" s="1">
        <v>2368</v>
      </c>
      <c r="AW66" s="1">
        <f>AV66-AX66</f>
        <v>-182</v>
      </c>
      <c r="AX66" s="1">
        <v>2550</v>
      </c>
      <c r="AY66" s="1">
        <f>AX66-AZ66</f>
        <v>-450</v>
      </c>
      <c r="AZ66" s="1">
        <v>3000</v>
      </c>
      <c r="BA66" s="9">
        <v>2110</v>
      </c>
      <c r="BB66" s="114">
        <f>BA66-BC66</f>
        <v>0</v>
      </c>
      <c r="BC66" s="114">
        <v>2110</v>
      </c>
      <c r="BD66" s="1">
        <f>BC66-BE66</f>
        <v>-481</v>
      </c>
      <c r="BE66" s="1">
        <v>2591</v>
      </c>
      <c r="BF66" s="1">
        <f>BE66-BG66</f>
        <v>1391</v>
      </c>
      <c r="BG66" s="1">
        <v>1200</v>
      </c>
      <c r="BH66" s="1">
        <f>BG66-BI66</f>
        <v>-100</v>
      </c>
      <c r="BI66" s="1">
        <v>1300</v>
      </c>
      <c r="BJ66" s="1">
        <f>BI66-BK66</f>
        <v>-5200</v>
      </c>
      <c r="BK66" s="1">
        <v>6500</v>
      </c>
    </row>
    <row r="67" spans="1:63" x14ac:dyDescent="0.3">
      <c r="A67" s="1">
        <v>65</v>
      </c>
      <c r="B67" s="1">
        <f>C67-A67</f>
        <v>-6</v>
      </c>
      <c r="C67" s="1">
        <v>59</v>
      </c>
      <c r="D67" s="1">
        <f>E67-C67</f>
        <v>0</v>
      </c>
      <c r="E67" s="1">
        <v>59</v>
      </c>
      <c r="F67" s="1">
        <f>G67-E67</f>
        <v>5</v>
      </c>
      <c r="G67" s="1">
        <v>64</v>
      </c>
      <c r="H67" s="1">
        <f>I67-G67</f>
        <v>3</v>
      </c>
      <c r="I67" s="1">
        <v>67</v>
      </c>
      <c r="J67" s="1">
        <f>K67-I67</f>
        <v>-6</v>
      </c>
      <c r="K67" s="1">
        <v>61</v>
      </c>
      <c r="L67" s="1">
        <f>M67-K67</f>
        <v>1</v>
      </c>
      <c r="M67" s="1">
        <v>62</v>
      </c>
      <c r="N67" s="7" t="s">
        <v>330</v>
      </c>
      <c r="O67" t="s">
        <v>454</v>
      </c>
      <c r="P67" s="1" t="s">
        <v>96</v>
      </c>
      <c r="Q67" s="1">
        <v>1914</v>
      </c>
      <c r="R67" s="1">
        <f>$R$2-Q67</f>
        <v>109</v>
      </c>
      <c r="T67" s="30">
        <v>774000</v>
      </c>
      <c r="U67" s="26">
        <f>T67-V67</f>
        <v>73000</v>
      </c>
      <c r="V67" s="26">
        <v>701000</v>
      </c>
      <c r="W67" s="26">
        <f>V67-X67</f>
        <v>72873</v>
      </c>
      <c r="X67" s="27">
        <v>628127</v>
      </c>
      <c r="Y67" s="26">
        <f>X67-Z67</f>
        <v>92327</v>
      </c>
      <c r="Z67" s="27">
        <v>535800</v>
      </c>
      <c r="AA67" s="26">
        <f>Z67-AB67</f>
        <v>34141</v>
      </c>
      <c r="AB67" s="27">
        <v>501659</v>
      </c>
      <c r="AC67" s="26">
        <f>AB67-AD67</f>
        <v>-44650</v>
      </c>
      <c r="AD67" s="27">
        <v>546309</v>
      </c>
      <c r="AE67" s="9">
        <v>3500</v>
      </c>
      <c r="AF67" s="117">
        <f>AE67-AG67</f>
        <v>-832</v>
      </c>
      <c r="AG67" s="114">
        <v>4332</v>
      </c>
      <c r="AH67" s="1">
        <f>AG67-AI67</f>
        <v>0</v>
      </c>
      <c r="AI67" s="1">
        <v>4332</v>
      </c>
      <c r="AJ67" s="1">
        <f>AI67-AK67</f>
        <v>1063</v>
      </c>
      <c r="AK67" s="1">
        <v>3269</v>
      </c>
      <c r="AL67" s="1">
        <f>AK67-AM67</f>
        <v>100</v>
      </c>
      <c r="AM67" s="1">
        <v>3169</v>
      </c>
      <c r="AN67" s="1">
        <f>AM67-AO67</f>
        <v>32</v>
      </c>
      <c r="AO67" s="1">
        <v>3137</v>
      </c>
      <c r="AP67" s="9">
        <v>2519</v>
      </c>
      <c r="AQ67" s="114">
        <f>AP67-AR67</f>
        <v>-361</v>
      </c>
      <c r="AR67" s="114">
        <v>2880</v>
      </c>
      <c r="AS67" s="1">
        <f>AR67-AT67</f>
        <v>0</v>
      </c>
      <c r="AT67" s="1">
        <v>2880</v>
      </c>
      <c r="AU67" s="1">
        <f>AT67-AV67</f>
        <v>144</v>
      </c>
      <c r="AV67" s="1">
        <v>2736</v>
      </c>
      <c r="AW67" s="1">
        <f>AV67-AX67</f>
        <v>-573</v>
      </c>
      <c r="AX67" s="1">
        <v>3309</v>
      </c>
      <c r="AY67" s="1">
        <f>AX67-AZ67</f>
        <v>761</v>
      </c>
      <c r="AZ67" s="1">
        <v>2548</v>
      </c>
      <c r="BA67" s="9">
        <v>3402</v>
      </c>
      <c r="BB67" s="114">
        <f>BA67-BC67</f>
        <v>702</v>
      </c>
      <c r="BC67" s="114">
        <v>2700</v>
      </c>
      <c r="BD67" s="1">
        <f>BC67-BE67</f>
        <v>0</v>
      </c>
      <c r="BE67" s="1">
        <v>2700</v>
      </c>
      <c r="BF67" s="1">
        <f>BE67-BG67</f>
        <v>-319</v>
      </c>
      <c r="BG67" s="1">
        <v>3019</v>
      </c>
      <c r="BH67" s="1">
        <f>BG67-BI67</f>
        <v>202</v>
      </c>
      <c r="BI67" s="1">
        <v>2817</v>
      </c>
      <c r="BJ67" s="1">
        <f>BI67-BK67</f>
        <v>0</v>
      </c>
      <c r="BK67" s="1">
        <v>2817</v>
      </c>
    </row>
    <row r="68" spans="1:63" x14ac:dyDescent="0.3">
      <c r="A68" s="1">
        <v>66</v>
      </c>
      <c r="B68" s="1">
        <f>C68-A68</f>
        <v>-3</v>
      </c>
      <c r="C68" s="1">
        <v>63</v>
      </c>
      <c r="D68" s="1">
        <f>E68-C68</f>
        <v>6</v>
      </c>
      <c r="E68" s="1">
        <v>69</v>
      </c>
      <c r="F68" s="1">
        <f>G68-E68</f>
        <v>1</v>
      </c>
      <c r="G68" s="1">
        <v>70</v>
      </c>
      <c r="H68" s="1">
        <f>I68-G68</f>
        <v>5</v>
      </c>
      <c r="I68" s="1">
        <v>75</v>
      </c>
      <c r="J68" s="1">
        <f>K68-I68</f>
        <v>4</v>
      </c>
      <c r="K68" s="1">
        <v>79</v>
      </c>
      <c r="L68" s="1">
        <f>M68-K68</f>
        <v>-1</v>
      </c>
      <c r="M68" s="1">
        <v>78</v>
      </c>
      <c r="N68" s="7" t="s">
        <v>334</v>
      </c>
      <c r="O68" t="s">
        <v>457</v>
      </c>
      <c r="P68" s="1" t="s">
        <v>97</v>
      </c>
      <c r="Q68" s="1">
        <v>1924</v>
      </c>
      <c r="R68" s="1">
        <f>$R$2-Q68</f>
        <v>99</v>
      </c>
      <c r="T68" s="30">
        <v>768000</v>
      </c>
      <c r="U68" s="26">
        <f>T68-V68</f>
        <v>140000</v>
      </c>
      <c r="V68" s="26">
        <v>628000</v>
      </c>
      <c r="W68" s="26">
        <f>V68-X68</f>
        <v>124000</v>
      </c>
      <c r="X68" s="27">
        <v>504000</v>
      </c>
      <c r="Y68" s="26">
        <f>X68-Z68</f>
        <v>12900</v>
      </c>
      <c r="Z68" s="27">
        <v>491100</v>
      </c>
      <c r="AA68" s="26">
        <f>Z68-AB68</f>
        <v>62300</v>
      </c>
      <c r="AB68" s="27">
        <v>428800</v>
      </c>
      <c r="AC68" s="26">
        <f>AB68-AD68</f>
        <v>55800</v>
      </c>
      <c r="AD68" s="27">
        <v>373000</v>
      </c>
      <c r="AE68" s="9">
        <v>3977</v>
      </c>
      <c r="AF68" s="117">
        <f>AE68-AG68</f>
        <v>243</v>
      </c>
      <c r="AG68" s="114">
        <v>3734</v>
      </c>
      <c r="AH68" s="1">
        <f>AG68-AI68</f>
        <v>393</v>
      </c>
      <c r="AI68" s="1">
        <v>3341</v>
      </c>
      <c r="AJ68" s="1">
        <f>AI68-AK68</f>
        <v>60</v>
      </c>
      <c r="AK68" s="1">
        <v>3281</v>
      </c>
      <c r="AL68" s="1">
        <f>AK68-AM68</f>
        <v>430</v>
      </c>
      <c r="AM68" s="1">
        <v>2851</v>
      </c>
      <c r="AN68" s="1">
        <f>AM68-AO68</f>
        <v>154</v>
      </c>
      <c r="AO68" s="1">
        <v>2697</v>
      </c>
      <c r="AP68" s="9">
        <v>1462</v>
      </c>
      <c r="AQ68" s="114">
        <f>AP68-AR68</f>
        <v>18</v>
      </c>
      <c r="AR68" s="114">
        <v>1444</v>
      </c>
      <c r="AS68" s="1">
        <f>AR68-AT68</f>
        <v>97</v>
      </c>
      <c r="AT68" s="1">
        <v>1347</v>
      </c>
      <c r="AU68" s="1">
        <f>AT68-AV68</f>
        <v>138</v>
      </c>
      <c r="AV68" s="1">
        <v>1209</v>
      </c>
      <c r="AW68" s="1">
        <f>AV68-AX68</f>
        <v>126</v>
      </c>
      <c r="AX68" s="1">
        <v>1083</v>
      </c>
      <c r="AY68" s="1">
        <f>AX68-AZ68</f>
        <v>-565</v>
      </c>
      <c r="AZ68" s="1">
        <v>1648</v>
      </c>
      <c r="BA68" s="9">
        <v>3036</v>
      </c>
      <c r="BB68" s="114">
        <f>BA68-BC68</f>
        <v>74</v>
      </c>
      <c r="BC68" s="114">
        <v>2962</v>
      </c>
      <c r="BD68" s="1">
        <f>BC68-BE68</f>
        <v>506</v>
      </c>
      <c r="BE68" s="1">
        <v>2456</v>
      </c>
      <c r="BF68" s="1">
        <f>BE68-BG68</f>
        <v>171</v>
      </c>
      <c r="BG68" s="1">
        <v>2285</v>
      </c>
      <c r="BH68" s="1">
        <f>BG68-BI68</f>
        <v>199</v>
      </c>
      <c r="BI68" s="1">
        <v>2086</v>
      </c>
      <c r="BJ68" s="1">
        <f>BI68-BK68</f>
        <v>-394</v>
      </c>
      <c r="BK68" s="1">
        <v>2480</v>
      </c>
    </row>
    <row r="69" spans="1:63" x14ac:dyDescent="0.3">
      <c r="A69" s="1">
        <v>67</v>
      </c>
      <c r="C69" s="1" t="s">
        <v>23</v>
      </c>
      <c r="E69" s="1">
        <v>88</v>
      </c>
      <c r="F69" s="1">
        <f>G69-E69</f>
        <v>-2</v>
      </c>
      <c r="G69" s="1">
        <v>86</v>
      </c>
      <c r="H69" s="1">
        <f>I69-G69</f>
        <v>0</v>
      </c>
      <c r="I69" s="1">
        <v>86</v>
      </c>
      <c r="J69" s="1"/>
      <c r="K69" s="1" t="s">
        <v>23</v>
      </c>
      <c r="M69" s="1" t="s">
        <v>23</v>
      </c>
      <c r="N69" s="7" t="s">
        <v>374</v>
      </c>
      <c r="O69" t="s">
        <v>486</v>
      </c>
      <c r="P69" s="1" t="s">
        <v>90</v>
      </c>
      <c r="Q69" s="1">
        <v>2013</v>
      </c>
      <c r="R69" s="1">
        <f>$R$2-Q69</f>
        <v>10</v>
      </c>
      <c r="T69" s="30">
        <v>749767</v>
      </c>
      <c r="U69" s="26">
        <f>T69-V69</f>
        <v>749767</v>
      </c>
      <c r="V69" s="26"/>
      <c r="W69" s="26"/>
      <c r="X69" s="27">
        <v>314000</v>
      </c>
      <c r="Y69" s="26">
        <f>X69-Z69</f>
        <v>0</v>
      </c>
      <c r="Z69" s="27">
        <v>314000</v>
      </c>
      <c r="AA69" s="26">
        <f>Z69-AB69</f>
        <v>14000</v>
      </c>
      <c r="AB69" s="27">
        <v>300000</v>
      </c>
      <c r="AC69" s="26" t="s">
        <v>12</v>
      </c>
      <c r="AD69" s="27"/>
      <c r="AE69" s="9">
        <v>3806</v>
      </c>
      <c r="AF69" s="117">
        <f>AE69-AG69</f>
        <v>3806</v>
      </c>
      <c r="AI69" s="1">
        <v>2200</v>
      </c>
      <c r="AJ69" s="1">
        <f>AI69-AK69</f>
        <v>0</v>
      </c>
      <c r="AK69" s="1">
        <v>2200</v>
      </c>
      <c r="AP69" s="9">
        <v>370</v>
      </c>
      <c r="AQ69" s="114">
        <f>AP69-AR69</f>
        <v>370</v>
      </c>
      <c r="AT69" s="1">
        <v>1700</v>
      </c>
      <c r="AU69" s="1">
        <f>AT69-AV69</f>
        <v>0</v>
      </c>
      <c r="AV69" s="1">
        <v>1700</v>
      </c>
      <c r="AW69" s="1">
        <f>AV69-AX69</f>
        <v>0</v>
      </c>
      <c r="AX69" s="1">
        <v>1700</v>
      </c>
      <c r="BA69" s="9">
        <v>1890</v>
      </c>
      <c r="BB69" s="114">
        <f>BA69-BC69</f>
        <v>1890</v>
      </c>
      <c r="BE69" s="1">
        <v>350</v>
      </c>
      <c r="BF69" s="1">
        <f>BE69-BG69</f>
        <v>0</v>
      </c>
      <c r="BG69" s="1">
        <v>350</v>
      </c>
      <c r="BH69" s="1">
        <f>BG69-BI69</f>
        <v>150</v>
      </c>
      <c r="BI69" s="1">
        <v>200</v>
      </c>
    </row>
    <row r="70" spans="1:63" x14ac:dyDescent="0.3">
      <c r="A70" s="1">
        <v>68</v>
      </c>
      <c r="B70" s="1">
        <f>C70-A70</f>
        <v>-6</v>
      </c>
      <c r="C70" s="1">
        <v>62</v>
      </c>
      <c r="D70" s="1">
        <f>E70-C70</f>
        <v>1</v>
      </c>
      <c r="E70" s="1">
        <v>63</v>
      </c>
      <c r="F70" s="1">
        <f>G70-E70</f>
        <v>2</v>
      </c>
      <c r="G70" s="1">
        <v>65</v>
      </c>
      <c r="H70" s="1">
        <f>I70-G70</f>
        <v>-2</v>
      </c>
      <c r="I70" s="1">
        <v>63</v>
      </c>
      <c r="J70" s="1">
        <f>K70-I70</f>
        <v>3</v>
      </c>
      <c r="K70" s="1">
        <v>66</v>
      </c>
      <c r="L70" s="1">
        <f>M70-K70</f>
        <v>1</v>
      </c>
      <c r="M70" s="1">
        <v>67</v>
      </c>
      <c r="N70" s="7" t="s">
        <v>333</v>
      </c>
      <c r="O70" t="s">
        <v>456</v>
      </c>
      <c r="P70" s="1" t="s">
        <v>199</v>
      </c>
      <c r="Q70" s="1">
        <v>1994</v>
      </c>
      <c r="R70" s="1">
        <f>$R$2-Q70</f>
        <v>29</v>
      </c>
      <c r="T70" s="30">
        <v>727612</v>
      </c>
      <c r="U70" s="26">
        <f>T70-V70</f>
        <v>72612</v>
      </c>
      <c r="V70" s="26">
        <v>655000</v>
      </c>
      <c r="W70" s="26">
        <f>V70-X70</f>
        <v>79128</v>
      </c>
      <c r="X70" s="27">
        <v>575872</v>
      </c>
      <c r="Y70" s="26">
        <f>X70-Z70</f>
        <v>42860</v>
      </c>
      <c r="Z70" s="27">
        <v>533012</v>
      </c>
      <c r="AA70" s="26">
        <f>Z70-AB70</f>
        <v>-4151</v>
      </c>
      <c r="AB70" s="27">
        <v>537163</v>
      </c>
      <c r="AC70" s="26" t="s">
        <v>12</v>
      </c>
      <c r="AD70" s="27"/>
      <c r="AE70" s="9">
        <v>2527</v>
      </c>
      <c r="AF70" s="117">
        <f>AE70-AG70</f>
        <v>226</v>
      </c>
      <c r="AG70" s="114">
        <v>2301</v>
      </c>
      <c r="AH70" s="1">
        <f>AG70-AI70</f>
        <v>-105</v>
      </c>
      <c r="AI70" s="1">
        <v>2406</v>
      </c>
      <c r="AJ70" s="1">
        <f>AI70-AK70</f>
        <v>9</v>
      </c>
      <c r="AK70" s="1">
        <v>2397</v>
      </c>
      <c r="AL70" s="1">
        <f>AK70-AM70</f>
        <v>290</v>
      </c>
      <c r="AM70" s="1">
        <v>2107</v>
      </c>
      <c r="AP70" s="9">
        <v>1813</v>
      </c>
      <c r="AQ70" s="114">
        <f>AP70-AR70</f>
        <v>-533</v>
      </c>
      <c r="AR70" s="114">
        <v>2346</v>
      </c>
      <c r="AS70" s="1">
        <f>AR70-AT70</f>
        <v>24</v>
      </c>
      <c r="AT70" s="1">
        <v>2322</v>
      </c>
      <c r="AU70" s="1">
        <f>AT70-AV70</f>
        <v>43</v>
      </c>
      <c r="AV70" s="1">
        <v>2279</v>
      </c>
      <c r="AW70" s="1">
        <f>AV70-AX70</f>
        <v>206</v>
      </c>
      <c r="AX70" s="1">
        <v>2073</v>
      </c>
      <c r="AY70" s="1" t="s">
        <v>12</v>
      </c>
      <c r="BA70" s="9">
        <v>7426</v>
      </c>
      <c r="BB70" s="114">
        <f>BA70-BC70</f>
        <v>-61</v>
      </c>
      <c r="BC70" s="114">
        <v>7487</v>
      </c>
      <c r="BD70" s="1">
        <f>BC70-BE70</f>
        <v>465</v>
      </c>
      <c r="BE70" s="1">
        <v>7022</v>
      </c>
      <c r="BF70" s="1">
        <f>BE70-BG70</f>
        <v>240</v>
      </c>
      <c r="BG70" s="1">
        <v>6782</v>
      </c>
      <c r="BH70" s="1">
        <f>BG70-BI70</f>
        <v>997</v>
      </c>
      <c r="BI70" s="1">
        <v>5785</v>
      </c>
    </row>
    <row r="71" spans="1:63" x14ac:dyDescent="0.3">
      <c r="A71" s="1">
        <v>69</v>
      </c>
      <c r="B71" s="1">
        <f>C71-A71</f>
        <v>5</v>
      </c>
      <c r="C71" s="1">
        <v>74</v>
      </c>
      <c r="D71" s="1">
        <f>E71-C71</f>
        <v>13</v>
      </c>
      <c r="E71" s="1">
        <v>87</v>
      </c>
      <c r="F71" s="1">
        <f>G71-E71</f>
        <v>9</v>
      </c>
      <c r="G71" s="1">
        <v>96</v>
      </c>
      <c r="H71" s="1">
        <f>I71-G71</f>
        <v>-1</v>
      </c>
      <c r="I71" s="1">
        <v>95</v>
      </c>
      <c r="J71" s="1">
        <f>K71-I71</f>
        <v>0</v>
      </c>
      <c r="K71" s="1">
        <v>95</v>
      </c>
      <c r="L71" s="1">
        <f>M71-K71</f>
        <v>5</v>
      </c>
      <c r="M71" s="1">
        <v>100</v>
      </c>
      <c r="N71" s="7" t="s">
        <v>345</v>
      </c>
      <c r="O71" t="s">
        <v>135</v>
      </c>
      <c r="P71" s="1" t="s">
        <v>76</v>
      </c>
      <c r="Q71" s="1">
        <v>1969</v>
      </c>
      <c r="R71" s="1">
        <f>$R$2-Q71</f>
        <v>54</v>
      </c>
      <c r="T71" s="30">
        <v>715000</v>
      </c>
      <c r="U71" s="26">
        <f>T71-V71</f>
        <v>261000</v>
      </c>
      <c r="V71" s="26">
        <v>454000</v>
      </c>
      <c r="W71" s="26">
        <f>V71-X71</f>
        <v>129078</v>
      </c>
      <c r="X71" s="27">
        <v>324922</v>
      </c>
      <c r="Y71" s="26">
        <f>X71-Z71</f>
        <v>48922</v>
      </c>
      <c r="Z71" s="27">
        <v>276000</v>
      </c>
      <c r="AA71" s="26">
        <f>Z71-AB71</f>
        <v>-9000</v>
      </c>
      <c r="AB71" s="27">
        <v>285000</v>
      </c>
      <c r="AC71" s="26">
        <f>AB71-AD71</f>
        <v>25630</v>
      </c>
      <c r="AD71" s="27">
        <v>259370</v>
      </c>
      <c r="AE71" s="9">
        <v>2094</v>
      </c>
      <c r="AF71" s="117">
        <f>AE71-AG71</f>
        <v>244</v>
      </c>
      <c r="AG71" s="114">
        <v>1850</v>
      </c>
      <c r="AH71" s="1">
        <f>AG71-AI71</f>
        <v>164</v>
      </c>
      <c r="AI71" s="1">
        <v>1686</v>
      </c>
      <c r="AJ71" s="1">
        <f>AI71-AK71</f>
        <v>586</v>
      </c>
      <c r="AK71" s="1">
        <v>1100</v>
      </c>
      <c r="AL71" s="1">
        <f>AK71-AM71</f>
        <v>0</v>
      </c>
      <c r="AM71" s="1">
        <v>1100</v>
      </c>
      <c r="AN71" s="1">
        <f>AM71-AO71</f>
        <v>0</v>
      </c>
      <c r="AO71" s="1">
        <v>1100</v>
      </c>
      <c r="AP71" s="9">
        <v>1021</v>
      </c>
      <c r="AQ71" s="114">
        <f>AP71-AR71</f>
        <v>-611</v>
      </c>
      <c r="AR71" s="114">
        <v>1632</v>
      </c>
      <c r="AS71" s="1">
        <f>AR71-AT71</f>
        <v>452</v>
      </c>
      <c r="AT71" s="1">
        <v>1180</v>
      </c>
      <c r="AX71" s="1">
        <v>858</v>
      </c>
      <c r="AY71" s="1">
        <f>AX71-AZ71</f>
        <v>0</v>
      </c>
      <c r="AZ71" s="1">
        <v>858</v>
      </c>
      <c r="BA71" s="9">
        <v>3764</v>
      </c>
      <c r="BB71" s="114">
        <f>BA71-BC71</f>
        <v>170</v>
      </c>
      <c r="BC71" s="114">
        <v>3594</v>
      </c>
      <c r="BD71" s="1">
        <f>BC71-BE71</f>
        <v>1073</v>
      </c>
      <c r="BE71" s="1">
        <v>2521</v>
      </c>
      <c r="BF71" s="1" t="s">
        <v>12</v>
      </c>
      <c r="BH71" s="1" t="s">
        <v>12</v>
      </c>
      <c r="BI71" s="1">
        <v>1132</v>
      </c>
      <c r="BJ71" s="1">
        <f>BI71-BK71</f>
        <v>0</v>
      </c>
      <c r="BK71" s="1">
        <v>1132</v>
      </c>
    </row>
    <row r="72" spans="1:63" x14ac:dyDescent="0.3">
      <c r="A72" s="1">
        <v>70</v>
      </c>
      <c r="B72" s="1">
        <f>C72-A72</f>
        <v>-5</v>
      </c>
      <c r="C72" s="1">
        <v>65</v>
      </c>
      <c r="D72" s="1">
        <f>E72-C72</f>
        <v>5</v>
      </c>
      <c r="E72" s="1">
        <v>70</v>
      </c>
      <c r="F72" s="1">
        <f>G72-E72</f>
        <v>-7</v>
      </c>
      <c r="G72" s="1">
        <v>63</v>
      </c>
      <c r="H72" s="1">
        <f>I72-G72</f>
        <v>-5</v>
      </c>
      <c r="I72" s="1">
        <v>58</v>
      </c>
      <c r="J72" s="1">
        <f>K72-I72</f>
        <v>5</v>
      </c>
      <c r="K72" s="1">
        <v>63</v>
      </c>
      <c r="L72" s="1">
        <f>M72-K72</f>
        <v>0</v>
      </c>
      <c r="M72" s="1">
        <v>63</v>
      </c>
      <c r="N72" s="7" t="s">
        <v>336</v>
      </c>
      <c r="O72" t="s">
        <v>459</v>
      </c>
      <c r="P72" s="1" t="s">
        <v>460</v>
      </c>
      <c r="Q72" s="1">
        <v>1977</v>
      </c>
      <c r="R72" s="1">
        <f>$R$2-Q72</f>
        <v>46</v>
      </c>
      <c r="T72" s="30">
        <v>635000</v>
      </c>
      <c r="U72" s="26">
        <f>T72-V72</f>
        <v>21000</v>
      </c>
      <c r="V72" s="26">
        <v>614000</v>
      </c>
      <c r="W72" s="26">
        <f>V72-X72</f>
        <v>118728</v>
      </c>
      <c r="X72" s="27">
        <v>495272</v>
      </c>
      <c r="Y72" s="26">
        <f>X72-Z72</f>
        <v>-48379</v>
      </c>
      <c r="Z72" s="27">
        <v>543651</v>
      </c>
      <c r="AA72" s="26">
        <f>Z72-AB72</f>
        <v>-58853</v>
      </c>
      <c r="AB72" s="27">
        <v>602504</v>
      </c>
      <c r="AC72" s="26">
        <f>AB72-AD72</f>
        <v>109995</v>
      </c>
      <c r="AD72" s="27">
        <v>492509</v>
      </c>
      <c r="AE72" s="9">
        <v>266</v>
      </c>
      <c r="AF72" s="117">
        <f>AE72-AG72</f>
        <v>19</v>
      </c>
      <c r="AG72" s="114">
        <v>247</v>
      </c>
      <c r="AH72" s="1">
        <f>AG72-AI72</f>
        <v>-19</v>
      </c>
      <c r="AI72" s="1">
        <v>266</v>
      </c>
      <c r="AJ72" s="1">
        <f>AI72-AK72</f>
        <v>-35</v>
      </c>
      <c r="AK72" s="1">
        <v>301</v>
      </c>
      <c r="AL72" s="1">
        <f>AK72-AM72</f>
        <v>-4</v>
      </c>
      <c r="AM72" s="1">
        <v>305</v>
      </c>
      <c r="AN72" s="1">
        <f>AM72-AO72</f>
        <v>12</v>
      </c>
      <c r="AO72" s="1">
        <v>293</v>
      </c>
      <c r="AP72" s="9">
        <v>2093</v>
      </c>
      <c r="AQ72" s="114">
        <f>AP72-AR72</f>
        <v>-87</v>
      </c>
      <c r="AR72" s="114">
        <v>2180</v>
      </c>
      <c r="AS72" s="1">
        <f>AR72-AT72</f>
        <v>-54</v>
      </c>
      <c r="AT72" s="1">
        <v>2234</v>
      </c>
      <c r="AU72" s="1">
        <f>AT72-AV72</f>
        <v>-3149</v>
      </c>
      <c r="AV72" s="1">
        <v>5383</v>
      </c>
      <c r="AW72" s="1">
        <f>AV72-AX72</f>
        <v>2775</v>
      </c>
      <c r="AX72" s="1">
        <v>2608</v>
      </c>
      <c r="AY72" s="1">
        <f>AX72-AZ72</f>
        <v>309</v>
      </c>
      <c r="AZ72" s="1">
        <v>2299</v>
      </c>
      <c r="BA72" s="9">
        <v>2093</v>
      </c>
      <c r="BB72" s="114">
        <f>BA72-BC72</f>
        <v>-87</v>
      </c>
      <c r="BC72" s="114">
        <v>2180</v>
      </c>
      <c r="BD72" s="1">
        <f>BC72-BE72</f>
        <v>-54</v>
      </c>
      <c r="BE72" s="1">
        <v>2234</v>
      </c>
      <c r="BF72" s="1">
        <f>BE72-BG72</f>
        <v>-366</v>
      </c>
      <c r="BG72" s="1">
        <v>2600</v>
      </c>
      <c r="BH72" s="1">
        <f>BG72-BI72</f>
        <v>-8</v>
      </c>
      <c r="BI72" s="1">
        <v>2608</v>
      </c>
      <c r="BJ72" s="1">
        <f>BI72-BK72</f>
        <v>309</v>
      </c>
      <c r="BK72" s="1">
        <v>2299</v>
      </c>
    </row>
    <row r="73" spans="1:63" x14ac:dyDescent="0.3">
      <c r="A73" s="1">
        <v>71</v>
      </c>
      <c r="B73" s="1">
        <f>C73-A73</f>
        <v>-4</v>
      </c>
      <c r="C73" s="1">
        <v>67</v>
      </c>
      <c r="D73" s="1">
        <f>E73-C73</f>
        <v>-6</v>
      </c>
      <c r="E73" s="1">
        <v>61</v>
      </c>
      <c r="F73" s="1">
        <f>G73-E73</f>
        <v>-3</v>
      </c>
      <c r="G73" s="1">
        <v>58</v>
      </c>
      <c r="H73" s="1">
        <f>I73-G73</f>
        <v>8</v>
      </c>
      <c r="I73" s="1">
        <v>66</v>
      </c>
      <c r="J73" s="1">
        <f>K73-I73</f>
        <v>-10</v>
      </c>
      <c r="K73" s="1">
        <v>56</v>
      </c>
      <c r="L73" s="1">
        <f>M73-K73</f>
        <v>-11</v>
      </c>
      <c r="M73" s="1">
        <v>45</v>
      </c>
      <c r="N73" s="7" t="s">
        <v>338</v>
      </c>
      <c r="O73" t="s">
        <v>61</v>
      </c>
      <c r="P73" s="1" t="s">
        <v>96</v>
      </c>
      <c r="Q73" s="1">
        <v>1945</v>
      </c>
      <c r="R73" s="1">
        <f>$R$2-Q73</f>
        <v>78</v>
      </c>
      <c r="T73" s="30">
        <v>626000</v>
      </c>
      <c r="U73" s="26">
        <f>T73-V73</f>
        <v>26000</v>
      </c>
      <c r="V73" s="26">
        <v>600000</v>
      </c>
      <c r="W73" s="26">
        <f>V73-X73</f>
        <v>0</v>
      </c>
      <c r="X73" s="27">
        <v>600000</v>
      </c>
      <c r="Y73" s="26">
        <f>X73-Z73</f>
        <v>-10000</v>
      </c>
      <c r="Z73" s="27">
        <v>610000</v>
      </c>
      <c r="AA73" s="26">
        <f>Z73-AB73</f>
        <v>81328</v>
      </c>
      <c r="AB73" s="27">
        <v>528672</v>
      </c>
      <c r="AC73" s="26">
        <f>AB73-AD73</f>
        <v>-48124</v>
      </c>
      <c r="AD73" s="27">
        <v>576796</v>
      </c>
      <c r="AE73" s="9"/>
      <c r="AF73" s="117"/>
      <c r="AH73" s="1">
        <f>AG73-AI73</f>
        <v>-3100</v>
      </c>
      <c r="AI73" s="1">
        <v>3100</v>
      </c>
      <c r="AJ73" s="1">
        <f>AI73-AK73</f>
        <v>100</v>
      </c>
      <c r="AK73" s="1">
        <v>3000</v>
      </c>
      <c r="AL73" s="1">
        <f>AK73-AM73</f>
        <v>-165</v>
      </c>
      <c r="AM73" s="1">
        <v>3165</v>
      </c>
      <c r="AN73" s="1">
        <f>AM73-AO73</f>
        <v>-35</v>
      </c>
      <c r="AO73" s="1">
        <v>3200</v>
      </c>
      <c r="AP73" s="9">
        <v>776</v>
      </c>
      <c r="AQ73" s="114">
        <f>AP73-AR73</f>
        <v>-905</v>
      </c>
      <c r="AR73" s="114">
        <v>1681</v>
      </c>
      <c r="AS73" s="1">
        <f>AR73-AT73</f>
        <v>-361</v>
      </c>
      <c r="AT73" s="1">
        <v>2042</v>
      </c>
      <c r="AU73" s="1">
        <f>AT73-AV73</f>
        <v>-78</v>
      </c>
      <c r="AV73" s="1">
        <v>2120</v>
      </c>
      <c r="AW73" s="1">
        <f>AV73-AX73</f>
        <v>154</v>
      </c>
      <c r="AX73" s="1">
        <v>1966</v>
      </c>
      <c r="AY73" s="1">
        <f>AX73-AZ73</f>
        <v>246</v>
      </c>
      <c r="AZ73" s="1">
        <v>1720</v>
      </c>
      <c r="BA73" s="9">
        <v>3250</v>
      </c>
      <c r="BB73" s="114">
        <f>BA73-BC73</f>
        <v>0</v>
      </c>
      <c r="BC73" s="114">
        <v>3250</v>
      </c>
      <c r="BD73" s="1">
        <f>BC73-BE73</f>
        <v>-1829</v>
      </c>
      <c r="BE73" s="1">
        <v>5079</v>
      </c>
      <c r="BF73" s="1">
        <f>BE73-BG73</f>
        <v>1679</v>
      </c>
      <c r="BG73" s="1">
        <v>3400</v>
      </c>
      <c r="BH73" s="1">
        <f>BG73-BI73</f>
        <v>-680</v>
      </c>
      <c r="BI73" s="1">
        <v>4080</v>
      </c>
      <c r="BJ73" s="1">
        <f>BI73-BK73</f>
        <v>280</v>
      </c>
      <c r="BK73" s="1">
        <v>3800</v>
      </c>
    </row>
    <row r="74" spans="1:63" x14ac:dyDescent="0.3">
      <c r="A74" s="1">
        <v>72</v>
      </c>
      <c r="B74" s="1">
        <f>C74-A74</f>
        <v>1</v>
      </c>
      <c r="C74" s="1">
        <v>73</v>
      </c>
      <c r="D74" s="1">
        <f>E74-C74</f>
        <v>5</v>
      </c>
      <c r="E74" s="1">
        <v>78</v>
      </c>
      <c r="F74" s="1">
        <f>G74-E74</f>
        <v>0</v>
      </c>
      <c r="G74" s="1">
        <v>78</v>
      </c>
      <c r="H74" s="1">
        <f>I74-G74</f>
        <v>1</v>
      </c>
      <c r="I74" s="1">
        <v>79</v>
      </c>
      <c r="J74" s="1">
        <f>K74-I74</f>
        <v>-7</v>
      </c>
      <c r="K74" s="1">
        <v>72</v>
      </c>
      <c r="L74" s="1">
        <f>M74-K74</f>
        <v>0</v>
      </c>
      <c r="M74" s="1">
        <v>72</v>
      </c>
      <c r="N74" s="7" t="s">
        <v>344</v>
      </c>
      <c r="O74" t="s">
        <v>465</v>
      </c>
      <c r="P74" s="1" t="s">
        <v>466</v>
      </c>
      <c r="Q74" s="1">
        <v>1982</v>
      </c>
      <c r="R74" s="1">
        <f>$R$2-Q74</f>
        <v>41</v>
      </c>
      <c r="T74" s="30">
        <v>622328</v>
      </c>
      <c r="U74" s="26">
        <f>T74-V74</f>
        <v>128328</v>
      </c>
      <c r="V74" s="26">
        <v>494000</v>
      </c>
      <c r="W74" s="26">
        <f>V74-X74</f>
        <v>94683</v>
      </c>
      <c r="X74" s="27">
        <v>399317</v>
      </c>
      <c r="Y74" s="26">
        <f>X74-Z74</f>
        <v>15367</v>
      </c>
      <c r="Z74" s="27">
        <v>383950</v>
      </c>
      <c r="AA74" s="26">
        <f>Z74-AB74</f>
        <v>0</v>
      </c>
      <c r="AB74" s="27">
        <v>383950</v>
      </c>
      <c r="AC74" s="26">
        <f>AB74-AD74</f>
        <v>-46311</v>
      </c>
      <c r="AD74" s="27">
        <v>430261</v>
      </c>
      <c r="AE74" s="9">
        <v>2897</v>
      </c>
      <c r="AF74" s="117">
        <f>AE74-AG74</f>
        <v>281</v>
      </c>
      <c r="AG74" s="114">
        <v>2616</v>
      </c>
      <c r="AH74" s="1">
        <f>AG74-AI74</f>
        <v>646</v>
      </c>
      <c r="AI74" s="1">
        <v>1970</v>
      </c>
      <c r="AJ74" s="1">
        <f>AI74-AK74</f>
        <v>308</v>
      </c>
      <c r="AK74" s="1">
        <v>1662</v>
      </c>
      <c r="AL74" s="1">
        <f>AK74-AM74</f>
        <v>0</v>
      </c>
      <c r="AM74" s="1">
        <v>1662</v>
      </c>
      <c r="AN74" s="1">
        <f>AM74-AO74</f>
        <v>-98</v>
      </c>
      <c r="AO74" s="1">
        <v>1760</v>
      </c>
      <c r="AP74" s="9">
        <v>1583</v>
      </c>
      <c r="AQ74" s="114">
        <f>AP74-AR74</f>
        <v>-213</v>
      </c>
      <c r="AR74" s="114">
        <v>1796</v>
      </c>
      <c r="AS74" s="1">
        <f>AR74-AT74</f>
        <v>-219</v>
      </c>
      <c r="AT74" s="1">
        <v>2015</v>
      </c>
      <c r="AX74" s="1">
        <v>1400</v>
      </c>
      <c r="AY74" s="1">
        <f>AX74-AZ74</f>
        <v>-50</v>
      </c>
      <c r="AZ74" s="1">
        <v>1450</v>
      </c>
      <c r="BA74" s="9">
        <v>6311</v>
      </c>
      <c r="BB74" s="114">
        <f>BA74-BC74</f>
        <v>311</v>
      </c>
      <c r="BC74" s="114">
        <v>6000</v>
      </c>
      <c r="BD74" s="1">
        <f>BC74-BE74</f>
        <v>200</v>
      </c>
      <c r="BE74" s="1">
        <v>5800</v>
      </c>
      <c r="BF74" s="1" t="s">
        <v>12</v>
      </c>
      <c r="BH74" s="1" t="s">
        <v>12</v>
      </c>
      <c r="BI74" s="1">
        <v>5000</v>
      </c>
      <c r="BJ74" s="1">
        <f>BI74-BK74</f>
        <v>-1000</v>
      </c>
      <c r="BK74" s="1">
        <v>6000</v>
      </c>
    </row>
    <row r="75" spans="1:63" x14ac:dyDescent="0.3">
      <c r="A75" s="1">
        <v>73</v>
      </c>
      <c r="B75" s="1">
        <f>C75-A75</f>
        <v>-3</v>
      </c>
      <c r="C75" s="1">
        <v>70</v>
      </c>
      <c r="D75" s="1">
        <f>E75-C75</f>
        <v>3</v>
      </c>
      <c r="E75" s="1">
        <v>73</v>
      </c>
      <c r="F75" s="1">
        <f>G75-E75</f>
        <v>0</v>
      </c>
      <c r="G75" s="1">
        <v>73</v>
      </c>
      <c r="H75" s="1">
        <f>I75-G75</f>
        <v>3</v>
      </c>
      <c r="I75" s="1">
        <v>76</v>
      </c>
      <c r="J75" s="1">
        <f>K75-I75</f>
        <v>2</v>
      </c>
      <c r="K75" s="1">
        <v>78</v>
      </c>
      <c r="L75" s="1">
        <f>M75-K75</f>
        <v>-2</v>
      </c>
      <c r="M75" s="1">
        <v>76</v>
      </c>
      <c r="N75" s="7" t="s">
        <v>341</v>
      </c>
      <c r="O75" t="s">
        <v>463</v>
      </c>
      <c r="P75" s="1" t="s">
        <v>86</v>
      </c>
      <c r="Q75" s="1">
        <v>1962</v>
      </c>
      <c r="R75" s="1">
        <f>$R$2-Q75</f>
        <v>61</v>
      </c>
      <c r="T75" s="30">
        <v>606744</v>
      </c>
      <c r="U75" s="26">
        <f>T75-V75</f>
        <v>85744</v>
      </c>
      <c r="V75" s="26">
        <v>521000</v>
      </c>
      <c r="W75" s="26">
        <f>V75-X75</f>
        <v>70698</v>
      </c>
      <c r="X75" s="27">
        <v>450302</v>
      </c>
      <c r="Y75" s="26">
        <f>X75-Z75</f>
        <v>11643</v>
      </c>
      <c r="Z75" s="27">
        <v>438659</v>
      </c>
      <c r="AA75" s="26">
        <f>Z75-AB75</f>
        <v>17329</v>
      </c>
      <c r="AB75" s="27">
        <v>421330</v>
      </c>
      <c r="AC75" s="26">
        <f>AB75-AD75</f>
        <v>36857</v>
      </c>
      <c r="AD75" s="27">
        <v>384473</v>
      </c>
      <c r="AE75" s="9">
        <v>2933</v>
      </c>
      <c r="AF75" s="117">
        <f>AE75-AG75</f>
        <v>-35</v>
      </c>
      <c r="AG75" s="114">
        <v>2968</v>
      </c>
      <c r="AH75" s="1">
        <f>AG75-AI75</f>
        <v>266</v>
      </c>
      <c r="AI75" s="1">
        <v>2702</v>
      </c>
      <c r="AJ75" s="1">
        <f>AI75-AK75</f>
        <v>0</v>
      </c>
      <c r="AK75" s="1">
        <v>2702</v>
      </c>
      <c r="AL75" s="1">
        <f>AK75-AM75</f>
        <v>242</v>
      </c>
      <c r="AM75" s="1">
        <v>2460</v>
      </c>
      <c r="AN75" s="1">
        <f>AM75-AO75</f>
        <v>124</v>
      </c>
      <c r="AO75" s="1">
        <v>2336</v>
      </c>
      <c r="AP75" s="9">
        <v>1958</v>
      </c>
      <c r="AQ75" s="114">
        <f>AP75-AR75</f>
        <v>-116</v>
      </c>
      <c r="AR75" s="114">
        <v>2074</v>
      </c>
      <c r="AS75" s="1">
        <f>AR75-AT75</f>
        <v>34</v>
      </c>
      <c r="AT75" s="1">
        <v>2040</v>
      </c>
      <c r="AU75" s="1">
        <f>AT75-AV75</f>
        <v>0</v>
      </c>
      <c r="AV75" s="1">
        <v>2040</v>
      </c>
      <c r="AW75" s="1">
        <f>AV75-AX75</f>
        <v>74</v>
      </c>
      <c r="AX75" s="1">
        <v>1966</v>
      </c>
      <c r="AY75" s="1">
        <f>AX75-AZ75</f>
        <v>-17</v>
      </c>
      <c r="AZ75" s="1">
        <v>1983</v>
      </c>
      <c r="BA75" s="9">
        <v>5820</v>
      </c>
      <c r="BB75" s="114">
        <f>BA75-BC75</f>
        <v>-63</v>
      </c>
      <c r="BC75" s="114">
        <v>5883</v>
      </c>
      <c r="BD75" s="1">
        <f>BC75-BE75</f>
        <v>402</v>
      </c>
      <c r="BE75" s="1">
        <v>5481</v>
      </c>
      <c r="BF75" s="1">
        <f>BE75-BG75</f>
        <v>0</v>
      </c>
      <c r="BG75" s="1">
        <v>5481</v>
      </c>
      <c r="BH75" s="1">
        <f>BG75-BI75</f>
        <v>579</v>
      </c>
      <c r="BI75" s="1">
        <v>4902</v>
      </c>
      <c r="BJ75" s="1">
        <f>BI75-BK75</f>
        <v>29</v>
      </c>
      <c r="BK75" s="1">
        <v>4873</v>
      </c>
    </row>
    <row r="76" spans="1:63" x14ac:dyDescent="0.3">
      <c r="A76" s="1">
        <v>74</v>
      </c>
      <c r="B76" s="1">
        <f>C76-A76</f>
        <v>-6</v>
      </c>
      <c r="C76" s="1">
        <v>68</v>
      </c>
      <c r="D76" s="1">
        <f>E76-C76</f>
        <v>-4</v>
      </c>
      <c r="E76" s="1">
        <v>64</v>
      </c>
      <c r="F76" s="1">
        <f>G76-E76</f>
        <v>28</v>
      </c>
      <c r="G76" s="1">
        <v>92</v>
      </c>
      <c r="H76" s="1">
        <f>I76-G76</f>
        <v>-2</v>
      </c>
      <c r="I76" s="1">
        <v>90</v>
      </c>
      <c r="J76" s="1"/>
      <c r="K76" s="1" t="s">
        <v>23</v>
      </c>
      <c r="L76" s="1" t="s">
        <v>12</v>
      </c>
      <c r="M76" s="1" t="s">
        <v>23</v>
      </c>
      <c r="N76" s="7" t="s">
        <v>339</v>
      </c>
      <c r="O76" t="s">
        <v>176</v>
      </c>
      <c r="P76" s="1" t="s">
        <v>409</v>
      </c>
      <c r="Q76" s="1">
        <v>1998</v>
      </c>
      <c r="R76" s="1">
        <f>$R$2-Q76</f>
        <v>25</v>
      </c>
      <c r="T76" s="30">
        <v>596000</v>
      </c>
      <c r="U76" s="26">
        <f>T76-V76</f>
        <v>64000</v>
      </c>
      <c r="V76" s="26">
        <v>532000</v>
      </c>
      <c r="W76" s="26">
        <f>V76-X76</f>
        <v>-30000</v>
      </c>
      <c r="X76" s="27">
        <v>562000</v>
      </c>
      <c r="Y76" s="26">
        <f>X76-Z76</f>
        <v>269000</v>
      </c>
      <c r="Z76" s="27">
        <v>293000</v>
      </c>
      <c r="AA76" s="26">
        <f>Z76-AB76</f>
        <v>0</v>
      </c>
      <c r="AB76" s="27">
        <v>293000</v>
      </c>
      <c r="AC76" s="26" t="s">
        <v>12</v>
      </c>
      <c r="AD76" s="27"/>
      <c r="AE76" s="9"/>
      <c r="AF76" s="117"/>
      <c r="AH76" s="1">
        <f>AG76-AI76</f>
        <v>0</v>
      </c>
      <c r="AP76" s="9">
        <v>1806</v>
      </c>
      <c r="AQ76" s="114">
        <f>AP76-AR76</f>
        <v>0</v>
      </c>
      <c r="AR76" s="114">
        <v>1806</v>
      </c>
      <c r="AS76" s="1">
        <f>AR76-AT76</f>
        <v>-351</v>
      </c>
      <c r="AT76" s="1">
        <v>2157</v>
      </c>
      <c r="AX76" s="1">
        <v>1100</v>
      </c>
      <c r="AY76" s="1" t="s">
        <v>12</v>
      </c>
      <c r="BA76" s="9">
        <v>5066</v>
      </c>
      <c r="BB76" s="114">
        <f>BA76-BC76</f>
        <v>0</v>
      </c>
      <c r="BC76" s="114">
        <v>5066</v>
      </c>
      <c r="BD76" s="1">
        <f>BC76-BE76</f>
        <v>-2081</v>
      </c>
      <c r="BE76" s="1">
        <v>7147</v>
      </c>
      <c r="BF76" s="1" t="s">
        <v>12</v>
      </c>
      <c r="BH76" s="1" t="s">
        <v>12</v>
      </c>
      <c r="BI76" s="1">
        <v>3000</v>
      </c>
    </row>
    <row r="77" spans="1:63" x14ac:dyDescent="0.3">
      <c r="A77" s="1">
        <v>75</v>
      </c>
      <c r="B77" s="1">
        <f>C77-A77</f>
        <v>-4</v>
      </c>
      <c r="C77" s="1">
        <v>71</v>
      </c>
      <c r="D77" s="1">
        <f>E77-C77</f>
        <v>-3</v>
      </c>
      <c r="E77" s="1">
        <v>68</v>
      </c>
      <c r="F77" s="1">
        <f>G77-E77</f>
        <v>1</v>
      </c>
      <c r="G77" s="1">
        <v>69</v>
      </c>
      <c r="H77" s="1">
        <f>I77-G77</f>
        <v>-9</v>
      </c>
      <c r="I77" s="1">
        <v>60</v>
      </c>
      <c r="J77" s="1">
        <f>K77-I77</f>
        <v>-6</v>
      </c>
      <c r="K77" s="1">
        <v>54</v>
      </c>
      <c r="L77" s="1">
        <f>M77-K77</f>
        <v>-6</v>
      </c>
      <c r="M77" s="1">
        <v>48</v>
      </c>
      <c r="N77" s="7" t="s">
        <v>342</v>
      </c>
      <c r="O77" t="s">
        <v>270</v>
      </c>
      <c r="P77" s="1" t="s">
        <v>93</v>
      </c>
      <c r="Q77" s="1">
        <v>1928</v>
      </c>
      <c r="R77" s="1">
        <f>$R$2-Q77</f>
        <v>95</v>
      </c>
      <c r="T77" s="30">
        <v>579000</v>
      </c>
      <c r="U77" s="26">
        <f>T77-V77</f>
        <v>72000</v>
      </c>
      <c r="V77" s="26">
        <v>507000</v>
      </c>
      <c r="W77" s="26">
        <f>V77-X77</f>
        <v>0</v>
      </c>
      <c r="X77" s="27">
        <v>507000</v>
      </c>
      <c r="Y77" s="26">
        <f>X77-Z77</f>
        <v>0</v>
      </c>
      <c r="Z77" s="27">
        <v>507000</v>
      </c>
      <c r="AA77" s="26">
        <f>Z77-AB77</f>
        <v>-64000</v>
      </c>
      <c r="AB77" s="27">
        <v>571000</v>
      </c>
      <c r="AC77" s="26">
        <f>AB77-AD77</f>
        <v>-31825</v>
      </c>
      <c r="AD77" s="27">
        <v>602825</v>
      </c>
      <c r="AE77" s="9">
        <v>2000</v>
      </c>
      <c r="AF77" s="117">
        <f>AE77-AG77</f>
        <v>-1753</v>
      </c>
      <c r="AG77" s="114">
        <v>3753</v>
      </c>
      <c r="AH77" s="1">
        <f>AG77-AI77</f>
        <v>0</v>
      </c>
      <c r="AI77" s="1">
        <v>3753</v>
      </c>
      <c r="AJ77" s="1">
        <f>AI77-AK77</f>
        <v>0</v>
      </c>
      <c r="AK77" s="1">
        <v>3753</v>
      </c>
      <c r="AL77" s="1">
        <f>AK77-AM77</f>
        <v>0</v>
      </c>
      <c r="AM77" s="1">
        <v>3753</v>
      </c>
      <c r="AN77" s="1">
        <f>AM77-AO77</f>
        <v>0</v>
      </c>
      <c r="AO77" s="1">
        <v>3753</v>
      </c>
      <c r="AP77" s="9">
        <v>857</v>
      </c>
      <c r="AQ77" s="114">
        <f>AP77-AR77</f>
        <v>-429</v>
      </c>
      <c r="AR77" s="114">
        <v>1286</v>
      </c>
      <c r="AS77" s="1">
        <f>AR77-AT77</f>
        <v>-138</v>
      </c>
      <c r="AT77" s="1">
        <v>1424</v>
      </c>
      <c r="AX77" s="1">
        <v>1843</v>
      </c>
      <c r="AY77" s="1">
        <f>AX77-AZ77</f>
        <v>-794</v>
      </c>
      <c r="AZ77" s="1">
        <v>2637</v>
      </c>
      <c r="BA77" s="9">
        <v>1284</v>
      </c>
      <c r="BB77" s="114">
        <f>BA77-BC77</f>
        <v>0</v>
      </c>
      <c r="BC77" s="114">
        <v>1284</v>
      </c>
      <c r="BD77" s="1">
        <f>BC77-BE77</f>
        <v>-150</v>
      </c>
      <c r="BE77" s="1">
        <v>1434</v>
      </c>
      <c r="BF77" s="1" t="s">
        <v>12</v>
      </c>
      <c r="BH77" s="1" t="s">
        <v>12</v>
      </c>
      <c r="BI77" s="1">
        <v>2290</v>
      </c>
    </row>
    <row r="78" spans="1:63" x14ac:dyDescent="0.3">
      <c r="A78" s="1">
        <v>76</v>
      </c>
      <c r="B78" s="1">
        <f>C78-A78</f>
        <v>-1</v>
      </c>
      <c r="C78" s="1">
        <v>75</v>
      </c>
      <c r="D78" s="1">
        <f>E78-C78</f>
        <v>-1</v>
      </c>
      <c r="E78" s="1">
        <v>74</v>
      </c>
      <c r="F78" s="1">
        <f>G78-E78</f>
        <v>-2</v>
      </c>
      <c r="G78" s="1">
        <v>72</v>
      </c>
      <c r="H78" s="1">
        <f>I78-G78</f>
        <v>0</v>
      </c>
      <c r="I78" s="1">
        <v>72</v>
      </c>
      <c r="J78" s="1">
        <f>K78-I78</f>
        <v>2</v>
      </c>
      <c r="K78" s="1">
        <v>74</v>
      </c>
      <c r="L78" s="1">
        <f>M78-K78</f>
        <v>-1</v>
      </c>
      <c r="M78" s="1">
        <v>73</v>
      </c>
      <c r="N78" s="7" t="s">
        <v>346</v>
      </c>
      <c r="O78" t="s">
        <v>436</v>
      </c>
      <c r="P78" s="1" t="s">
        <v>424</v>
      </c>
      <c r="Q78" s="1">
        <v>1972</v>
      </c>
      <c r="R78" s="1">
        <f>$R$2-Q78</f>
        <v>51</v>
      </c>
      <c r="T78" s="30">
        <v>566000</v>
      </c>
      <c r="U78" s="26">
        <f>T78-V78</f>
        <v>116000</v>
      </c>
      <c r="V78" s="26">
        <v>450000</v>
      </c>
      <c r="W78" s="26">
        <f>V78-X78</f>
        <v>0</v>
      </c>
      <c r="X78" s="27">
        <v>450000</v>
      </c>
      <c r="Y78" s="26">
        <f>X78-Z78</f>
        <v>0</v>
      </c>
      <c r="Z78" s="27">
        <v>450000</v>
      </c>
      <c r="AA78" s="26">
        <f>Z78-AB78</f>
        <v>-14000</v>
      </c>
      <c r="AB78" s="27">
        <v>464000</v>
      </c>
      <c r="AC78" s="26">
        <f>AB78-AD78</f>
        <v>51000</v>
      </c>
      <c r="AD78" s="27">
        <v>413000</v>
      </c>
      <c r="AE78" s="9"/>
      <c r="AF78" s="117"/>
      <c r="AP78" s="9">
        <v>2900</v>
      </c>
      <c r="AQ78" s="114">
        <f>AP78-AR78</f>
        <v>-198</v>
      </c>
      <c r="AR78" s="114">
        <v>3098</v>
      </c>
      <c r="AS78" s="1">
        <f>AR78-AT78</f>
        <v>3098</v>
      </c>
      <c r="AX78" s="1">
        <v>2752</v>
      </c>
      <c r="AY78" s="1">
        <f>AX78-AZ78</f>
        <v>139</v>
      </c>
      <c r="AZ78" s="1">
        <v>2613</v>
      </c>
      <c r="BA78" s="9">
        <v>4252</v>
      </c>
      <c r="BB78" s="114">
        <f>BA78-BC78</f>
        <v>0</v>
      </c>
      <c r="BC78" s="114">
        <v>4252</v>
      </c>
      <c r="BD78" s="1" t="s">
        <v>255</v>
      </c>
      <c r="BF78" s="1" t="s">
        <v>12</v>
      </c>
      <c r="BH78" s="1" t="s">
        <v>12</v>
      </c>
      <c r="BI78" s="1">
        <v>3691</v>
      </c>
      <c r="BJ78" s="1">
        <f>BI78-BK78</f>
        <v>287</v>
      </c>
      <c r="BK78" s="1">
        <v>3404</v>
      </c>
    </row>
    <row r="79" spans="1:63" x14ac:dyDescent="0.3">
      <c r="A79" s="1">
        <v>77</v>
      </c>
      <c r="B79" s="1">
        <f>C79-A79</f>
        <v>-8</v>
      </c>
      <c r="C79" s="1">
        <v>69</v>
      </c>
      <c r="D79" s="1">
        <f>E79-C79</f>
        <v>-2</v>
      </c>
      <c r="E79" s="1">
        <v>67</v>
      </c>
      <c r="F79" s="1">
        <f>G79-E79</f>
        <v>-1</v>
      </c>
      <c r="G79" s="1">
        <v>66</v>
      </c>
      <c r="H79" s="1">
        <f>I79-G79</f>
        <v>4</v>
      </c>
      <c r="I79" s="1">
        <v>70</v>
      </c>
      <c r="J79" s="1">
        <f>K79-I79</f>
        <v>-6</v>
      </c>
      <c r="K79" s="1">
        <v>64</v>
      </c>
      <c r="L79" s="1" t="s">
        <v>12</v>
      </c>
      <c r="M79" s="1" t="s">
        <v>23</v>
      </c>
      <c r="N79" s="7" t="s">
        <v>340</v>
      </c>
      <c r="O79" t="s">
        <v>462</v>
      </c>
      <c r="P79" s="1" t="s">
        <v>81</v>
      </c>
      <c r="Q79" s="1">
        <v>1985</v>
      </c>
      <c r="R79" s="1">
        <f>$R$2-Q79</f>
        <v>38</v>
      </c>
      <c r="T79" s="30">
        <v>525000</v>
      </c>
      <c r="U79" s="26">
        <f>T79-V79</f>
        <v>0</v>
      </c>
      <c r="V79" s="26">
        <v>525000</v>
      </c>
      <c r="W79" s="26">
        <f>V79-X79</f>
        <v>71</v>
      </c>
      <c r="X79" s="27">
        <v>524929</v>
      </c>
      <c r="Y79" s="26">
        <f>X79-Z79</f>
        <v>0</v>
      </c>
      <c r="Z79" s="27">
        <v>524929</v>
      </c>
      <c r="AA79" s="26">
        <f>Z79-AB79</f>
        <v>37693</v>
      </c>
      <c r="AB79" s="27">
        <v>487236</v>
      </c>
      <c r="AC79" s="26">
        <f>AB79-AD79</f>
        <v>0</v>
      </c>
      <c r="AD79" s="27">
        <v>487236</v>
      </c>
      <c r="AE79" s="9">
        <v>11396</v>
      </c>
      <c r="AF79" s="117">
        <f>AE79-AG79</f>
        <v>0</v>
      </c>
      <c r="AG79" s="114">
        <v>11396</v>
      </c>
      <c r="AH79" s="1">
        <f>AG79-AI79</f>
        <v>0</v>
      </c>
      <c r="AI79" s="1">
        <v>11396</v>
      </c>
      <c r="AJ79" s="1">
        <f>AI79-AK79</f>
        <v>0</v>
      </c>
      <c r="AK79" s="1">
        <v>11396</v>
      </c>
      <c r="AL79" s="1">
        <f>AK79-AM79</f>
        <v>5062</v>
      </c>
      <c r="AM79" s="1">
        <v>6334</v>
      </c>
      <c r="AN79" s="1">
        <f>AM79-AO79</f>
        <v>198</v>
      </c>
      <c r="AO79" s="1">
        <v>6136</v>
      </c>
      <c r="AR79" s="114">
        <v>0</v>
      </c>
      <c r="AY79" s="1" t="s">
        <v>12</v>
      </c>
      <c r="BD79" s="1" t="s">
        <v>12</v>
      </c>
      <c r="BF79" s="1" t="s">
        <v>12</v>
      </c>
      <c r="BH79" s="1" t="s">
        <v>12</v>
      </c>
    </row>
    <row r="80" spans="1:63" x14ac:dyDescent="0.3">
      <c r="A80" s="1">
        <v>78</v>
      </c>
      <c r="B80" s="1">
        <f>C80-A80</f>
        <v>15</v>
      </c>
      <c r="C80" s="1">
        <v>93</v>
      </c>
      <c r="D80" s="1">
        <f>E80-C80</f>
        <v>-12</v>
      </c>
      <c r="E80" s="1">
        <v>81</v>
      </c>
      <c r="F80" s="1" t="s">
        <v>12</v>
      </c>
      <c r="G80" s="1" t="s">
        <v>23</v>
      </c>
      <c r="H80" s="1" t="s">
        <v>12</v>
      </c>
      <c r="I80" t="s">
        <v>23</v>
      </c>
      <c r="J80" s="1"/>
      <c r="K80" s="1" t="s">
        <v>23</v>
      </c>
      <c r="M80" s="1" t="s">
        <v>23</v>
      </c>
      <c r="N80" s="7" t="s">
        <v>363</v>
      </c>
      <c r="O80" t="s">
        <v>51</v>
      </c>
      <c r="P80" s="1" t="s">
        <v>87</v>
      </c>
      <c r="Q80" s="1">
        <v>1971</v>
      </c>
      <c r="R80" s="1">
        <f>$R$2-Q80</f>
        <v>52</v>
      </c>
      <c r="T80" s="30">
        <v>510000</v>
      </c>
      <c r="U80" s="26">
        <f>T80-V80</f>
        <v>223000</v>
      </c>
      <c r="V80" s="26">
        <v>287000</v>
      </c>
      <c r="W80" s="26">
        <f>V80-X80</f>
        <v>-63000</v>
      </c>
      <c r="X80" s="27">
        <v>350000</v>
      </c>
      <c r="Y80" s="26">
        <f>X80-Z80</f>
        <v>50000</v>
      </c>
      <c r="Z80" s="27">
        <v>300000</v>
      </c>
      <c r="AA80" s="26">
        <f>Z80-AB80</f>
        <v>0</v>
      </c>
      <c r="AB80" s="27">
        <v>300000</v>
      </c>
      <c r="AC80" s="26" t="s">
        <v>12</v>
      </c>
      <c r="AD80" s="27"/>
      <c r="AE80" s="9">
        <v>450</v>
      </c>
      <c r="AF80" s="117">
        <f>AE80-AG80</f>
        <v>87</v>
      </c>
      <c r="AG80" s="114">
        <v>363</v>
      </c>
      <c r="AH80" s="1">
        <f>AG80-AI80</f>
        <v>-45</v>
      </c>
      <c r="AI80" s="1">
        <v>408</v>
      </c>
      <c r="AJ80" s="1">
        <f>AI80-AK80</f>
        <v>8</v>
      </c>
      <c r="AK80" s="1">
        <v>400</v>
      </c>
      <c r="AL80" s="1">
        <f>AK80-AM80</f>
        <v>0</v>
      </c>
      <c r="AM80" s="1">
        <v>400</v>
      </c>
      <c r="AP80" s="9">
        <v>1500</v>
      </c>
      <c r="AQ80" s="114">
        <f>AP80-AR80</f>
        <v>204</v>
      </c>
      <c r="AR80" s="114">
        <v>1296</v>
      </c>
      <c r="AX80" s="1">
        <v>1400</v>
      </c>
      <c r="BA80" s="9">
        <v>2000</v>
      </c>
      <c r="BB80" s="114">
        <f>BA80-BC80</f>
        <v>1984</v>
      </c>
      <c r="BC80" s="114">
        <v>16</v>
      </c>
      <c r="BI80" s="1">
        <v>100</v>
      </c>
    </row>
    <row r="81" spans="1:63" x14ac:dyDescent="0.3">
      <c r="A81" s="1">
        <v>79</v>
      </c>
      <c r="B81" s="1">
        <f>C81-A81</f>
        <v>0</v>
      </c>
      <c r="C81" s="1">
        <v>79</v>
      </c>
      <c r="D81" s="1">
        <f>E81-C81</f>
        <v>0</v>
      </c>
      <c r="E81" s="1">
        <v>79</v>
      </c>
      <c r="F81" s="1">
        <f>G81-E81</f>
        <v>-3</v>
      </c>
      <c r="G81" s="1">
        <v>76</v>
      </c>
      <c r="H81" s="1">
        <f>I81-G81</f>
        <v>1</v>
      </c>
      <c r="I81" s="1">
        <v>77</v>
      </c>
      <c r="J81" s="1">
        <f>K81-I81</f>
        <v>3</v>
      </c>
      <c r="K81" s="1">
        <v>80</v>
      </c>
      <c r="L81" s="1">
        <f>M81-K81</f>
        <v>0</v>
      </c>
      <c r="M81" s="1">
        <v>80</v>
      </c>
      <c r="N81" s="7" t="s">
        <v>350</v>
      </c>
      <c r="O81" t="s">
        <v>427</v>
      </c>
      <c r="P81" s="1" t="s">
        <v>94</v>
      </c>
      <c r="Q81" s="1">
        <v>1992</v>
      </c>
      <c r="R81" s="1">
        <f>$R$2-Q81</f>
        <v>31</v>
      </c>
      <c r="T81" s="30">
        <v>461256</v>
      </c>
      <c r="U81" s="26">
        <f>T81-V81</f>
        <v>63256</v>
      </c>
      <c r="V81" s="26">
        <v>398000</v>
      </c>
      <c r="W81" s="26">
        <f>V81-X81</f>
        <v>8818</v>
      </c>
      <c r="X81" s="27">
        <v>389182</v>
      </c>
      <c r="Y81" s="26">
        <f>X81-Z81</f>
        <v>0</v>
      </c>
      <c r="Z81" s="27">
        <v>389182</v>
      </c>
      <c r="AA81" s="26">
        <f>Z81-AB81</f>
        <v>-6589</v>
      </c>
      <c r="AB81" s="27">
        <v>395771</v>
      </c>
      <c r="AC81" s="26">
        <f>AB81-AD81</f>
        <v>43703</v>
      </c>
      <c r="AD81" s="27">
        <v>352068</v>
      </c>
      <c r="AE81" s="9">
        <v>2173</v>
      </c>
      <c r="AF81" s="117">
        <f>AE81-AG81</f>
        <v>196</v>
      </c>
      <c r="AG81" s="114">
        <v>1977</v>
      </c>
      <c r="AH81" s="1">
        <f>AG81-AI81</f>
        <v>-148</v>
      </c>
      <c r="AI81" s="1">
        <v>2125</v>
      </c>
      <c r="AJ81" s="1">
        <f>AI81-AK81</f>
        <v>0</v>
      </c>
      <c r="AK81" s="1">
        <v>2125</v>
      </c>
      <c r="AL81" s="1">
        <f>AK81-AM81</f>
        <v>-31</v>
      </c>
      <c r="AM81" s="1">
        <v>2156</v>
      </c>
      <c r="AN81" s="1">
        <f>AM81-AO81</f>
        <v>34</v>
      </c>
      <c r="AO81" s="1">
        <v>2122</v>
      </c>
      <c r="AP81" s="9">
        <v>1552</v>
      </c>
      <c r="AQ81" s="114">
        <f>AP81-AR81</f>
        <v>94</v>
      </c>
      <c r="AR81" s="114">
        <v>1458</v>
      </c>
      <c r="AS81" s="1">
        <f>AR81-AT81</f>
        <v>-124</v>
      </c>
      <c r="AT81" s="1">
        <v>1582</v>
      </c>
      <c r="AU81" s="1">
        <f>AT81-AV81</f>
        <v>0</v>
      </c>
      <c r="AV81" s="1">
        <v>1582</v>
      </c>
      <c r="AW81" s="1">
        <f>AV81-AX81</f>
        <v>-50</v>
      </c>
      <c r="AX81" s="1">
        <v>1632</v>
      </c>
      <c r="AY81" s="1">
        <f>AX81-AZ81</f>
        <v>-16</v>
      </c>
      <c r="AZ81" s="1">
        <v>1648</v>
      </c>
      <c r="BA81" s="9">
        <v>2763</v>
      </c>
      <c r="BB81" s="114">
        <f>BA81-BC81</f>
        <v>92</v>
      </c>
      <c r="BC81" s="114">
        <v>2671</v>
      </c>
      <c r="BD81" s="1">
        <f>BC81-BE81</f>
        <v>89</v>
      </c>
      <c r="BE81" s="1">
        <v>2582</v>
      </c>
      <c r="BF81" s="1">
        <f>BE81-BG81</f>
        <v>0</v>
      </c>
      <c r="BG81" s="1">
        <v>2582</v>
      </c>
      <c r="BH81" s="1">
        <f>BG81-BI81</f>
        <v>136</v>
      </c>
      <c r="BI81" s="1">
        <v>2446</v>
      </c>
      <c r="BJ81" s="1">
        <f>BI81-BK81</f>
        <v>-34</v>
      </c>
      <c r="BK81" s="1">
        <v>2480</v>
      </c>
    </row>
    <row r="82" spans="1:63" x14ac:dyDescent="0.3">
      <c r="A82" s="1">
        <v>80</v>
      </c>
      <c r="B82" s="1">
        <f>C82-A82</f>
        <v>11</v>
      </c>
      <c r="C82" s="1">
        <v>91</v>
      </c>
      <c r="D82" s="1" t="s">
        <v>12</v>
      </c>
      <c r="E82" s="1" t="s">
        <v>23</v>
      </c>
      <c r="F82" s="1" t="s">
        <v>12</v>
      </c>
      <c r="G82" s="1" t="s">
        <v>23</v>
      </c>
      <c r="H82" s="1" t="s">
        <v>12</v>
      </c>
      <c r="I82" t="s">
        <v>23</v>
      </c>
      <c r="J82" s="1"/>
      <c r="K82" s="1" t="s">
        <v>23</v>
      </c>
      <c r="M82" s="1" t="s">
        <v>23</v>
      </c>
      <c r="N82" s="7" t="s">
        <v>361</v>
      </c>
      <c r="O82" t="s">
        <v>477</v>
      </c>
      <c r="P82" s="1" t="s">
        <v>97</v>
      </c>
      <c r="Q82" s="1">
        <v>1984</v>
      </c>
      <c r="R82" s="1">
        <f>$R$2-Q82</f>
        <v>39</v>
      </c>
      <c r="T82" s="30">
        <v>452201</v>
      </c>
      <c r="U82" s="26">
        <f>T82-V82</f>
        <v>151201</v>
      </c>
      <c r="V82" s="26">
        <v>301000</v>
      </c>
      <c r="W82" s="26"/>
      <c r="X82" s="27"/>
      <c r="Y82" s="26"/>
      <c r="Z82" s="27"/>
      <c r="AA82" s="26"/>
      <c r="AB82" s="27"/>
      <c r="AC82" s="26" t="s">
        <v>12</v>
      </c>
      <c r="AD82" s="27"/>
      <c r="AE82" s="9">
        <v>260</v>
      </c>
      <c r="AF82" s="117">
        <f>AE82-AG82</f>
        <v>130</v>
      </c>
      <c r="AG82" s="114">
        <v>130</v>
      </c>
      <c r="AP82" s="9">
        <v>75</v>
      </c>
      <c r="AQ82" s="114">
        <f>AP82-AR82</f>
        <v>-450</v>
      </c>
      <c r="AR82" s="114">
        <v>525</v>
      </c>
      <c r="BA82" s="9">
        <v>650</v>
      </c>
      <c r="BB82" s="114">
        <f>BA82-BC82</f>
        <v>40</v>
      </c>
      <c r="BC82" s="114">
        <v>610</v>
      </c>
    </row>
    <row r="83" spans="1:63" x14ac:dyDescent="0.3">
      <c r="A83" s="1">
        <v>81</v>
      </c>
      <c r="B83" s="1">
        <f>C83-A83</f>
        <v>2</v>
      </c>
      <c r="C83" s="1">
        <v>83</v>
      </c>
      <c r="D83" s="1" t="s">
        <v>12</v>
      </c>
      <c r="E83" s="1" t="s">
        <v>23</v>
      </c>
      <c r="F83" s="1" t="s">
        <v>12</v>
      </c>
      <c r="G83" s="1" t="s">
        <v>23</v>
      </c>
      <c r="H83" s="1" t="s">
        <v>12</v>
      </c>
      <c r="I83" t="s">
        <v>23</v>
      </c>
      <c r="J83" s="1"/>
      <c r="K83" s="1">
        <v>90</v>
      </c>
      <c r="L83" s="1">
        <f>M83-K83</f>
        <v>-4</v>
      </c>
      <c r="M83" s="1">
        <v>86</v>
      </c>
      <c r="N83" s="7" t="s">
        <v>354</v>
      </c>
      <c r="O83" t="s">
        <v>470</v>
      </c>
      <c r="P83" s="1" t="s">
        <v>173</v>
      </c>
      <c r="Q83" s="1">
        <v>1950</v>
      </c>
      <c r="R83" s="1">
        <f>$R$2-Q83</f>
        <v>73</v>
      </c>
      <c r="T83" s="30">
        <v>439000</v>
      </c>
      <c r="U83" s="26">
        <f>T83-V83</f>
        <v>76000</v>
      </c>
      <c r="V83" s="26">
        <v>363000</v>
      </c>
      <c r="W83" s="26"/>
      <c r="X83" s="27"/>
      <c r="Y83" s="26"/>
      <c r="Z83" s="27"/>
      <c r="AA83" s="26">
        <f>Z83-AB83</f>
        <v>-291000</v>
      </c>
      <c r="AB83" s="27">
        <v>291000</v>
      </c>
      <c r="AC83" s="26">
        <f>AB83-AD83</f>
        <v>17000</v>
      </c>
      <c r="AD83" s="27">
        <v>274000</v>
      </c>
      <c r="AE83" s="9">
        <v>1485</v>
      </c>
      <c r="AF83" s="117">
        <f>AE83-AG83</f>
        <v>-480</v>
      </c>
      <c r="AG83" s="114">
        <v>1965</v>
      </c>
      <c r="AP83" s="9">
        <v>576</v>
      </c>
      <c r="AQ83" s="114">
        <f>AP83-AR83</f>
        <v>114</v>
      </c>
      <c r="AR83" s="114">
        <v>462</v>
      </c>
      <c r="AX83" s="1">
        <v>346</v>
      </c>
      <c r="AY83" s="1">
        <f>AX83-AZ83</f>
        <v>2</v>
      </c>
      <c r="AZ83" s="1">
        <v>344</v>
      </c>
      <c r="BA83" s="9">
        <v>1147</v>
      </c>
      <c r="BB83" s="114">
        <f>BA83-BC83</f>
        <v>-20</v>
      </c>
      <c r="BC83" s="114">
        <v>1167</v>
      </c>
      <c r="BD83" s="1" t="s">
        <v>12</v>
      </c>
      <c r="BF83" s="1" t="s">
        <v>12</v>
      </c>
      <c r="BH83" s="1" t="s">
        <v>12</v>
      </c>
      <c r="BI83" s="1">
        <v>1113</v>
      </c>
      <c r="BJ83" s="1">
        <f>BI83-BK83</f>
        <v>-107</v>
      </c>
      <c r="BK83" s="1">
        <v>1220</v>
      </c>
    </row>
    <row r="84" spans="1:63" x14ac:dyDescent="0.3">
      <c r="A84" s="1">
        <v>82</v>
      </c>
      <c r="B84" s="1">
        <f>C84-A84</f>
        <v>4</v>
      </c>
      <c r="C84" s="1">
        <v>86</v>
      </c>
      <c r="D84" s="1">
        <f>E84-C84</f>
        <v>6</v>
      </c>
      <c r="E84" s="1">
        <v>92</v>
      </c>
      <c r="F84" s="1">
        <f>G84-E84</f>
        <v>-5</v>
      </c>
      <c r="G84" s="1">
        <v>87</v>
      </c>
      <c r="H84" s="1">
        <f>I84-G84</f>
        <v>-2</v>
      </c>
      <c r="I84" s="1">
        <v>85</v>
      </c>
      <c r="J84" s="1"/>
      <c r="K84" s="1" t="s">
        <v>23</v>
      </c>
      <c r="M84" s="1" t="s">
        <v>23</v>
      </c>
      <c r="N84" s="7" t="s">
        <v>357</v>
      </c>
      <c r="O84" t="s">
        <v>473</v>
      </c>
      <c r="P84" s="1" t="s">
        <v>91</v>
      </c>
      <c r="Q84" s="1">
        <v>1954</v>
      </c>
      <c r="R84" s="1">
        <f>$R$2-Q84</f>
        <v>69</v>
      </c>
      <c r="T84" s="30">
        <v>438305</v>
      </c>
      <c r="U84" s="26">
        <f>T84-V84</f>
        <v>100305</v>
      </c>
      <c r="V84" s="26">
        <v>338000</v>
      </c>
      <c r="W84" s="26">
        <f>V84-X84</f>
        <v>45875</v>
      </c>
      <c r="X84" s="27">
        <v>292125</v>
      </c>
      <c r="Y84" s="26">
        <f>X84-Z84</f>
        <v>-13592</v>
      </c>
      <c r="Z84" s="27">
        <v>305717</v>
      </c>
      <c r="AA84" s="26">
        <f>Z84-AB84</f>
        <v>3490</v>
      </c>
      <c r="AB84" s="27">
        <v>302227</v>
      </c>
      <c r="AC84" s="26">
        <f>AB84-AD84</f>
        <v>32442</v>
      </c>
      <c r="AD84" s="27">
        <v>269785</v>
      </c>
      <c r="AE84" s="9">
        <v>1698</v>
      </c>
      <c r="AF84" s="117">
        <f>AE84-AG84</f>
        <v>87</v>
      </c>
      <c r="AG84" s="114">
        <v>1611</v>
      </c>
      <c r="AH84" s="1">
        <f>AG84-AI84</f>
        <v>-3</v>
      </c>
      <c r="AI84" s="1">
        <v>1614</v>
      </c>
      <c r="AJ84" s="1">
        <f>AI84-AK84</f>
        <v>-254</v>
      </c>
      <c r="AK84" s="1">
        <v>1868</v>
      </c>
      <c r="AL84" s="1">
        <f>AK84-AM84</f>
        <v>167</v>
      </c>
      <c r="AM84" s="1">
        <v>1701</v>
      </c>
      <c r="AN84" s="1">
        <f>AM84-AO84</f>
        <v>132</v>
      </c>
      <c r="AO84" s="1">
        <v>1569</v>
      </c>
      <c r="AP84" s="9">
        <v>1456</v>
      </c>
      <c r="AQ84" s="114">
        <f>AP84-AR84</f>
        <v>223</v>
      </c>
      <c r="AR84" s="114">
        <v>1233</v>
      </c>
      <c r="AS84" s="1">
        <f>AR84-AT84</f>
        <v>-157</v>
      </c>
      <c r="AT84" s="1">
        <v>1390</v>
      </c>
      <c r="AU84" s="1">
        <f>AT84-AV84</f>
        <v>-67</v>
      </c>
      <c r="AV84" s="1">
        <v>1457</v>
      </c>
      <c r="AW84" s="1">
        <f>AV84-AX84</f>
        <v>98</v>
      </c>
      <c r="AX84" s="1">
        <v>1359</v>
      </c>
      <c r="AY84" s="1">
        <f>AX84-AZ84</f>
        <v>49</v>
      </c>
      <c r="AZ84" s="1">
        <v>1310</v>
      </c>
      <c r="BA84" s="9">
        <v>2281</v>
      </c>
      <c r="BB84" s="114">
        <f>BA84-BC84</f>
        <v>90</v>
      </c>
      <c r="BC84" s="114">
        <v>2191</v>
      </c>
      <c r="BD84" s="1">
        <f>BC84-BE84</f>
        <v>-237</v>
      </c>
      <c r="BE84" s="1">
        <v>2428</v>
      </c>
      <c r="BF84" s="1">
        <f>BE84-BG84</f>
        <v>21</v>
      </c>
      <c r="BG84" s="1">
        <v>2407</v>
      </c>
      <c r="BH84" s="1">
        <f>BG84-BI84</f>
        <v>131</v>
      </c>
      <c r="BI84" s="1">
        <v>2276</v>
      </c>
      <c r="BJ84" s="1">
        <f>BI84-BK84</f>
        <v>165</v>
      </c>
      <c r="BK84" s="1">
        <v>2111</v>
      </c>
    </row>
    <row r="85" spans="1:63" x14ac:dyDescent="0.3">
      <c r="A85" s="1">
        <v>83</v>
      </c>
      <c r="B85" s="1">
        <f>C85-A85</f>
        <v>-7</v>
      </c>
      <c r="C85" s="1">
        <v>76</v>
      </c>
      <c r="D85" s="1">
        <f>E85-C85</f>
        <v>0</v>
      </c>
      <c r="E85" s="1">
        <v>76</v>
      </c>
      <c r="F85" s="1">
        <f>G85-E85</f>
        <v>9</v>
      </c>
      <c r="G85" s="1">
        <v>85</v>
      </c>
      <c r="H85" s="1">
        <f>I85-G85</f>
        <v>-3</v>
      </c>
      <c r="I85" s="1">
        <v>82</v>
      </c>
      <c r="J85" s="1">
        <f>K85-I85</f>
        <v>6</v>
      </c>
      <c r="K85" s="1">
        <v>88</v>
      </c>
      <c r="L85" s="1">
        <f>M85-K85</f>
        <v>3</v>
      </c>
      <c r="M85" s="1">
        <v>91</v>
      </c>
      <c r="N85" s="7" t="s">
        <v>347</v>
      </c>
      <c r="O85" t="s">
        <v>458</v>
      </c>
      <c r="P85" s="1" t="s">
        <v>437</v>
      </c>
      <c r="Q85" s="1">
        <v>1958</v>
      </c>
      <c r="R85" s="1">
        <f>$R$2-Q85</f>
        <v>65</v>
      </c>
      <c r="T85" s="30">
        <v>437035</v>
      </c>
      <c r="U85" s="26">
        <f>T85-V85</f>
        <v>35</v>
      </c>
      <c r="V85" s="26">
        <v>437000</v>
      </c>
      <c r="W85" s="26">
        <f>V85-X85</f>
        <v>20204</v>
      </c>
      <c r="X85" s="27">
        <v>416796</v>
      </c>
      <c r="Y85" s="26">
        <f>X85-Z85</f>
        <v>82693</v>
      </c>
      <c r="Z85" s="27">
        <v>334103</v>
      </c>
      <c r="AA85" s="26">
        <f>Z85-AB85</f>
        <v>17041</v>
      </c>
      <c r="AB85" s="27">
        <v>317062</v>
      </c>
      <c r="AC85" s="26">
        <f>AB85-AD85</f>
        <v>39591</v>
      </c>
      <c r="AD85" s="27">
        <v>277471</v>
      </c>
      <c r="AE85" s="9">
        <v>1684</v>
      </c>
      <c r="AF85" s="117">
        <f>AE85-AG85</f>
        <v>122</v>
      </c>
      <c r="AG85" s="114">
        <v>1562</v>
      </c>
      <c r="AH85" s="1">
        <f>AG85-AI85</f>
        <v>-2</v>
      </c>
      <c r="AI85" s="1">
        <v>1564</v>
      </c>
      <c r="AJ85" s="1">
        <f>AI85-AK85</f>
        <v>249</v>
      </c>
      <c r="AK85" s="1">
        <v>1315</v>
      </c>
      <c r="AL85" s="1">
        <f>AK85-AM85</f>
        <v>14</v>
      </c>
      <c r="AM85" s="1">
        <v>1301</v>
      </c>
      <c r="AN85" s="1">
        <f>AM85-AO85</f>
        <v>111</v>
      </c>
      <c r="AO85" s="1">
        <v>1190</v>
      </c>
      <c r="AP85" s="9">
        <v>1367</v>
      </c>
      <c r="AQ85" s="114">
        <f>AP85-AR85</f>
        <v>-241</v>
      </c>
      <c r="AR85" s="114">
        <v>1608</v>
      </c>
      <c r="AS85" s="1">
        <f>AR85-AT85</f>
        <v>39</v>
      </c>
      <c r="AT85" s="1">
        <v>1569</v>
      </c>
      <c r="AU85" s="1">
        <f>AT85-AV85</f>
        <v>252</v>
      </c>
      <c r="AV85" s="1">
        <v>1317</v>
      </c>
      <c r="AW85" s="1">
        <f>AV85-AX85</f>
        <v>38</v>
      </c>
      <c r="AX85" s="1">
        <v>1279</v>
      </c>
      <c r="AY85" s="1">
        <f>AX85-AZ85</f>
        <v>96</v>
      </c>
      <c r="AZ85" s="1">
        <v>1183</v>
      </c>
      <c r="BA85" s="9">
        <v>3125</v>
      </c>
      <c r="BB85" s="114">
        <f>BA85-BC85</f>
        <v>211</v>
      </c>
      <c r="BC85" s="114">
        <v>2914</v>
      </c>
      <c r="BD85" s="1">
        <f>BC85-BE85</f>
        <v>-116</v>
      </c>
      <c r="BE85" s="1">
        <v>3030</v>
      </c>
      <c r="BF85" s="1">
        <f>BE85-BG85</f>
        <v>690</v>
      </c>
      <c r="BG85" s="1">
        <v>2340</v>
      </c>
      <c r="BH85" s="1">
        <f>BG85-BI85</f>
        <v>39</v>
      </c>
      <c r="BI85" s="1">
        <v>2301</v>
      </c>
      <c r="BJ85" s="1">
        <f>BI85-BK85</f>
        <v>68</v>
      </c>
      <c r="BK85" s="1">
        <v>2233</v>
      </c>
    </row>
    <row r="86" spans="1:63" x14ac:dyDescent="0.3">
      <c r="A86" s="1">
        <v>84</v>
      </c>
      <c r="B86" s="1">
        <f>C86-A86</f>
        <v>1</v>
      </c>
      <c r="C86" s="1">
        <v>85</v>
      </c>
      <c r="D86" s="1">
        <f>E86-C86</f>
        <v>1</v>
      </c>
      <c r="E86" s="1">
        <v>86</v>
      </c>
      <c r="F86" s="1">
        <f>G86-E86</f>
        <v>-7</v>
      </c>
      <c r="G86" s="1">
        <v>79</v>
      </c>
      <c r="H86" s="1">
        <f>I86-G86</f>
        <v>4</v>
      </c>
      <c r="I86" s="1">
        <v>83</v>
      </c>
      <c r="J86" s="1">
        <f>K86-I86</f>
        <v>6</v>
      </c>
      <c r="K86" s="1">
        <v>89</v>
      </c>
      <c r="L86" s="1">
        <f>M86-K86</f>
        <v>-4</v>
      </c>
      <c r="M86" s="1">
        <v>85</v>
      </c>
      <c r="N86" s="7" t="s">
        <v>356</v>
      </c>
      <c r="O86" t="s">
        <v>472</v>
      </c>
      <c r="P86" s="1" t="s">
        <v>88</v>
      </c>
      <c r="Q86" s="1">
        <v>1978</v>
      </c>
      <c r="R86" s="1">
        <f>$R$2-Q86</f>
        <v>45</v>
      </c>
      <c r="T86" s="30">
        <v>425000</v>
      </c>
      <c r="U86" s="26">
        <f>T86-V86</f>
        <v>66000</v>
      </c>
      <c r="V86" s="26">
        <v>359000</v>
      </c>
      <c r="W86" s="26">
        <f>V86-X86</f>
        <v>30064</v>
      </c>
      <c r="X86" s="27">
        <v>328936</v>
      </c>
      <c r="Y86" s="26">
        <f>X86-Z86</f>
        <v>-22145</v>
      </c>
      <c r="Z86" s="27">
        <v>351081</v>
      </c>
      <c r="AA86" s="26">
        <f>Z86-AB86</f>
        <v>41081</v>
      </c>
      <c r="AB86" s="27">
        <v>310000</v>
      </c>
      <c r="AC86" s="26">
        <f>AB86-AD86</f>
        <v>33000</v>
      </c>
      <c r="AD86" s="27">
        <v>277000</v>
      </c>
      <c r="AE86" s="9">
        <v>1213</v>
      </c>
      <c r="AF86" s="117">
        <f>AE86-AG86</f>
        <v>0</v>
      </c>
      <c r="AG86" s="114">
        <v>1213</v>
      </c>
      <c r="AH86" s="1">
        <f>AG86-AI86</f>
        <v>168</v>
      </c>
      <c r="AI86" s="1">
        <v>1045</v>
      </c>
      <c r="AJ86" s="1">
        <f>AI86-AK86</f>
        <v>-179</v>
      </c>
      <c r="AK86" s="1">
        <v>1224</v>
      </c>
      <c r="AL86" s="1">
        <f>AK86-AM86</f>
        <v>57</v>
      </c>
      <c r="AM86" s="1">
        <v>1167</v>
      </c>
      <c r="AN86" s="1">
        <f>AM86-AO86</f>
        <v>-23</v>
      </c>
      <c r="AO86" s="1">
        <v>1190</v>
      </c>
      <c r="AP86" s="9">
        <v>958</v>
      </c>
      <c r="AQ86" s="114">
        <f>AP86-AR86</f>
        <v>-25</v>
      </c>
      <c r="AR86" s="114">
        <v>983</v>
      </c>
      <c r="AS86" s="1">
        <f>AR86-AT86</f>
        <v>10</v>
      </c>
      <c r="AT86" s="1">
        <v>973</v>
      </c>
      <c r="AU86" s="1">
        <f>AT86-AV86</f>
        <v>-191</v>
      </c>
      <c r="AV86" s="1">
        <v>1164</v>
      </c>
      <c r="AW86" s="1">
        <f>AV86-AX86</f>
        <v>9</v>
      </c>
      <c r="AX86" s="1">
        <v>1155</v>
      </c>
      <c r="AY86" s="1">
        <f>AX86-AZ86</f>
        <v>-28</v>
      </c>
      <c r="AZ86" s="1">
        <v>1183</v>
      </c>
      <c r="BA86" s="9">
        <v>5689</v>
      </c>
      <c r="BB86" s="114">
        <f>BA86-BC86</f>
        <v>0</v>
      </c>
      <c r="BC86" s="114">
        <v>5689</v>
      </c>
      <c r="BD86" s="1">
        <f>BC86-BE86</f>
        <v>37</v>
      </c>
      <c r="BE86" s="1">
        <v>5652</v>
      </c>
      <c r="BF86" s="1">
        <f>BE86-BG86</f>
        <v>112</v>
      </c>
      <c r="BG86" s="1">
        <v>5540</v>
      </c>
      <c r="BH86" s="1">
        <f>BG86-BI86</f>
        <v>108</v>
      </c>
      <c r="BI86" s="1">
        <v>5432</v>
      </c>
      <c r="BJ86" s="1">
        <f>BI86-BK86</f>
        <v>3199</v>
      </c>
      <c r="BK86" s="1">
        <v>2233</v>
      </c>
    </row>
    <row r="87" spans="1:63" x14ac:dyDescent="0.3">
      <c r="A87" s="1">
        <v>85</v>
      </c>
      <c r="B87" s="1">
        <f>C87-A87</f>
        <v>13</v>
      </c>
      <c r="C87" s="1">
        <v>98</v>
      </c>
      <c r="D87" s="1">
        <f>E87-C87</f>
        <v>1</v>
      </c>
      <c r="E87" s="1">
        <v>99</v>
      </c>
      <c r="F87" s="1">
        <f>G87-E87</f>
        <v>-1</v>
      </c>
      <c r="G87" s="1">
        <v>98</v>
      </c>
      <c r="H87" s="1">
        <f>I87-G87</f>
        <v>0</v>
      </c>
      <c r="I87" s="1">
        <v>98</v>
      </c>
      <c r="J87" s="1"/>
      <c r="K87" s="1" t="s">
        <v>23</v>
      </c>
      <c r="M87" s="1" t="s">
        <v>23</v>
      </c>
      <c r="N87" s="7" t="s">
        <v>368</v>
      </c>
      <c r="O87" t="s">
        <v>481</v>
      </c>
      <c r="P87" s="1" t="s">
        <v>97</v>
      </c>
      <c r="Q87" s="1">
        <v>1981</v>
      </c>
      <c r="R87" s="1">
        <f>$R$2-Q87</f>
        <v>42</v>
      </c>
      <c r="T87" s="30">
        <v>404080</v>
      </c>
      <c r="U87" s="26">
        <f>T87-V87</f>
        <v>150380</v>
      </c>
      <c r="V87" s="26">
        <v>253700</v>
      </c>
      <c r="W87" s="26">
        <f>V87-X87</f>
        <v>-27</v>
      </c>
      <c r="X87" s="27">
        <v>253727</v>
      </c>
      <c r="Y87" s="26">
        <f>X87-Z87</f>
        <v>-20101</v>
      </c>
      <c r="Z87" s="27">
        <v>273828</v>
      </c>
      <c r="AA87" s="26">
        <f>Z87-AB87</f>
        <v>-6172</v>
      </c>
      <c r="AB87" s="27">
        <v>280000</v>
      </c>
      <c r="AC87" s="26" t="s">
        <v>12</v>
      </c>
      <c r="AD87" s="27"/>
      <c r="AE87" s="9">
        <v>596</v>
      </c>
      <c r="AF87" s="117">
        <f>AE87-AG87</f>
        <v>-99</v>
      </c>
      <c r="AG87" s="114">
        <v>695</v>
      </c>
      <c r="AH87" s="1">
        <f>AG87-AI87</f>
        <v>0</v>
      </c>
      <c r="AI87" s="1">
        <v>695</v>
      </c>
      <c r="AJ87" s="1">
        <f>AI87-AK87</f>
        <v>15</v>
      </c>
      <c r="AK87" s="1">
        <v>680</v>
      </c>
      <c r="AL87" s="1">
        <f>AK87-AM87</f>
        <v>5</v>
      </c>
      <c r="AM87" s="1">
        <v>675</v>
      </c>
      <c r="AP87" s="9">
        <v>568</v>
      </c>
      <c r="AQ87" s="114">
        <f>AP87-AR87</f>
        <v>-570</v>
      </c>
      <c r="AR87" s="114">
        <v>1138</v>
      </c>
      <c r="AS87" s="1">
        <f>AR87-AT87</f>
        <v>0</v>
      </c>
      <c r="AT87" s="1">
        <v>1138</v>
      </c>
      <c r="AU87" s="1">
        <f>AT87-AV87</f>
        <v>48</v>
      </c>
      <c r="AV87" s="1">
        <v>1090</v>
      </c>
      <c r="AW87" s="1">
        <f>AV87-AX87</f>
        <v>70</v>
      </c>
      <c r="AX87" s="1">
        <v>1020</v>
      </c>
      <c r="BA87" s="9">
        <v>1719</v>
      </c>
      <c r="BB87" s="114">
        <f>BA87-BC87</f>
        <v>-106</v>
      </c>
      <c r="BC87" s="114">
        <v>1825</v>
      </c>
      <c r="BD87" s="1">
        <f>BC87-BE87</f>
        <v>0</v>
      </c>
      <c r="BE87" s="1">
        <v>1825</v>
      </c>
      <c r="BF87" s="1">
        <f>BE87-BG87</f>
        <v>25</v>
      </c>
      <c r="BG87" s="1">
        <v>1800</v>
      </c>
      <c r="BH87" s="1">
        <f>BG87-BI87</f>
        <v>-20</v>
      </c>
      <c r="BI87" s="1">
        <v>1820</v>
      </c>
    </row>
    <row r="88" spans="1:63" x14ac:dyDescent="0.3">
      <c r="A88" s="1">
        <v>86</v>
      </c>
      <c r="B88" s="1">
        <f>C88-A88</f>
        <v>-2</v>
      </c>
      <c r="C88" s="1">
        <v>84</v>
      </c>
      <c r="D88" s="1">
        <f>E88-C88</f>
        <v>6</v>
      </c>
      <c r="E88" s="1">
        <v>90</v>
      </c>
      <c r="F88" s="1">
        <f>G88-E88</f>
        <v>0</v>
      </c>
      <c r="G88" s="1">
        <v>90</v>
      </c>
      <c r="H88" s="1" t="s">
        <v>12</v>
      </c>
      <c r="I88" s="1" t="s">
        <v>23</v>
      </c>
      <c r="J88" s="1"/>
      <c r="K88" s="1" t="s">
        <v>23</v>
      </c>
      <c r="M88" s="1" t="s">
        <v>23</v>
      </c>
      <c r="N88" s="7" t="s">
        <v>355</v>
      </c>
      <c r="O88" t="s">
        <v>471</v>
      </c>
      <c r="P88" s="1" t="s">
        <v>173</v>
      </c>
      <c r="Q88" s="1">
        <v>1981</v>
      </c>
      <c r="R88" s="1">
        <f>$R$2-Q88</f>
        <v>42</v>
      </c>
      <c r="T88" s="30">
        <v>393000</v>
      </c>
      <c r="U88" s="26">
        <f>T88-V88</f>
        <v>33000</v>
      </c>
      <c r="V88" s="26">
        <v>360000</v>
      </c>
      <c r="W88" s="26">
        <f>V88-X88</f>
        <v>65942</v>
      </c>
      <c r="X88" s="27">
        <v>294058</v>
      </c>
      <c r="Y88" s="26">
        <f>X88-Z88</f>
        <v>-3524</v>
      </c>
      <c r="Z88" s="27">
        <v>297582</v>
      </c>
      <c r="AA88" s="26"/>
      <c r="AB88" s="27"/>
      <c r="AC88" s="26">
        <f>AB88-AD88</f>
        <v>0</v>
      </c>
      <c r="AD88" s="27"/>
      <c r="AE88" s="9">
        <v>1225</v>
      </c>
      <c r="AF88" s="117">
        <f>AE88-AG88</f>
        <v>-35</v>
      </c>
      <c r="AG88" s="114">
        <v>1260</v>
      </c>
      <c r="AH88" s="1">
        <f>AG88-AI88</f>
        <v>135</v>
      </c>
      <c r="AI88" s="1">
        <v>1125</v>
      </c>
      <c r="AJ88" s="1">
        <f>AI88-AK88</f>
        <v>-188</v>
      </c>
      <c r="AK88" s="1">
        <v>1313</v>
      </c>
      <c r="AP88" s="9">
        <v>650</v>
      </c>
      <c r="AQ88" s="114">
        <f>AP88-AR88</f>
        <v>-100</v>
      </c>
      <c r="AR88" s="114">
        <v>750</v>
      </c>
      <c r="AS88" s="1">
        <f>AR88-AT88</f>
        <v>-20</v>
      </c>
      <c r="AT88" s="1">
        <v>770</v>
      </c>
      <c r="AU88" s="1">
        <f>AT88-AV88</f>
        <v>20</v>
      </c>
      <c r="AV88" s="1">
        <v>750</v>
      </c>
      <c r="BA88" s="9">
        <v>1400</v>
      </c>
      <c r="BB88" s="114">
        <f>BA88-BC88</f>
        <v>-600</v>
      </c>
      <c r="BC88" s="114">
        <v>2000</v>
      </c>
      <c r="BD88" s="1">
        <f>BC88-BE88</f>
        <v>300</v>
      </c>
      <c r="BE88" s="1">
        <v>1700</v>
      </c>
      <c r="BF88" s="1">
        <f>BE88-BG88</f>
        <v>229</v>
      </c>
      <c r="BG88" s="1">
        <v>1471</v>
      </c>
      <c r="BH88" s="1">
        <f>BG88-BI88</f>
        <v>1471</v>
      </c>
    </row>
    <row r="89" spans="1:63" x14ac:dyDescent="0.3">
      <c r="A89" s="1">
        <v>87</v>
      </c>
      <c r="B89" s="1">
        <f>C89-A89</f>
        <v>-7</v>
      </c>
      <c r="C89" s="1">
        <v>80</v>
      </c>
      <c r="D89" s="1">
        <f>E89-C89</f>
        <v>14</v>
      </c>
      <c r="E89" s="1">
        <v>94</v>
      </c>
      <c r="F89" s="1" t="s">
        <v>12</v>
      </c>
      <c r="G89" s="1" t="s">
        <v>23</v>
      </c>
      <c r="H89" s="1" t="s">
        <v>12</v>
      </c>
      <c r="I89" t="s">
        <v>23</v>
      </c>
      <c r="J89" s="1"/>
      <c r="K89" s="1" t="s">
        <v>23</v>
      </c>
      <c r="M89" s="1" t="s">
        <v>23</v>
      </c>
      <c r="N89" s="7" t="s">
        <v>351</v>
      </c>
      <c r="O89" t="s">
        <v>200</v>
      </c>
      <c r="P89" s="1" t="s">
        <v>173</v>
      </c>
      <c r="Q89" s="1">
        <v>1977</v>
      </c>
      <c r="R89" s="1">
        <f>$R$2-Q89</f>
        <v>46</v>
      </c>
      <c r="T89" s="30">
        <v>389000</v>
      </c>
      <c r="U89" s="26">
        <f>T89-V89</f>
        <v>9000</v>
      </c>
      <c r="V89" s="26">
        <v>380000</v>
      </c>
      <c r="W89" s="26">
        <f>V89-X89</f>
        <v>105000</v>
      </c>
      <c r="X89" s="27">
        <v>275000</v>
      </c>
      <c r="Y89" s="26"/>
      <c r="Z89" s="27"/>
      <c r="AA89" s="26"/>
      <c r="AB89" s="27"/>
      <c r="AC89" s="26" t="s">
        <v>12</v>
      </c>
      <c r="AD89" s="27"/>
      <c r="AE89" s="9"/>
      <c r="AF89" s="117"/>
      <c r="BD89" s="1" t="s">
        <v>12</v>
      </c>
      <c r="BF89" s="1" t="s">
        <v>12</v>
      </c>
      <c r="BH89" s="1" t="s">
        <v>12</v>
      </c>
    </row>
    <row r="90" spans="1:63" x14ac:dyDescent="0.3">
      <c r="A90" s="1">
        <v>88</v>
      </c>
      <c r="B90" s="1">
        <f>C90-A90</f>
        <v>-11</v>
      </c>
      <c r="C90" s="1">
        <v>77</v>
      </c>
      <c r="D90" s="1">
        <f>E90-C90</f>
        <v>-2</v>
      </c>
      <c r="E90" s="1">
        <v>75</v>
      </c>
      <c r="F90" s="1">
        <f>G90-E90</f>
        <v>-55</v>
      </c>
      <c r="G90" s="1">
        <v>20</v>
      </c>
      <c r="H90" s="1">
        <f>I90-G90</f>
        <v>-3</v>
      </c>
      <c r="I90" s="1">
        <v>17</v>
      </c>
      <c r="J90" s="1">
        <f>K90-I90</f>
        <v>-1</v>
      </c>
      <c r="K90" s="1">
        <v>16</v>
      </c>
      <c r="L90" s="1">
        <f>M90-K90</f>
        <v>-1</v>
      </c>
      <c r="M90" s="1">
        <v>15</v>
      </c>
      <c r="N90" s="7" t="s">
        <v>348</v>
      </c>
      <c r="O90" t="s">
        <v>149</v>
      </c>
      <c r="P90" s="1" t="s">
        <v>409</v>
      </c>
      <c r="Q90" s="1">
        <v>1984</v>
      </c>
      <c r="R90" s="1">
        <f>$R$2-Q90</f>
        <v>39</v>
      </c>
      <c r="T90" s="30">
        <v>386000</v>
      </c>
      <c r="U90" s="26">
        <f>T90-V90</f>
        <v>-44000</v>
      </c>
      <c r="V90" s="26">
        <v>430000</v>
      </c>
      <c r="W90" s="26">
        <f>V90-X90</f>
        <v>0</v>
      </c>
      <c r="X90" s="27">
        <v>430000</v>
      </c>
      <c r="Y90" s="26">
        <f>X90-Z90</f>
        <v>-1417862</v>
      </c>
      <c r="Z90" s="27">
        <v>1847862</v>
      </c>
      <c r="AA90" s="26">
        <f>Z90-AB90</f>
        <v>-368279</v>
      </c>
      <c r="AB90" s="27">
        <v>2216141</v>
      </c>
      <c r="AC90" s="26">
        <f>AB90-AD90</f>
        <v>124841</v>
      </c>
      <c r="AD90" s="27">
        <v>2091300</v>
      </c>
      <c r="AE90" s="9"/>
      <c r="AF90" s="117"/>
      <c r="AK90" s="1">
        <v>3600</v>
      </c>
      <c r="AL90" s="1">
        <f>AK90-AM90</f>
        <v>-1000</v>
      </c>
      <c r="AM90" s="1">
        <v>4600</v>
      </c>
      <c r="AN90" s="1">
        <f>AM90-AO90</f>
        <v>0</v>
      </c>
      <c r="AO90" s="1">
        <v>4600</v>
      </c>
      <c r="AT90" s="1">
        <v>893</v>
      </c>
      <c r="AX90" s="1">
        <v>3422</v>
      </c>
      <c r="AY90" s="1">
        <f>AX90-AZ90</f>
        <v>-203</v>
      </c>
      <c r="AZ90" s="1">
        <v>3625</v>
      </c>
      <c r="BD90" s="1" t="s">
        <v>12</v>
      </c>
      <c r="BE90" s="1">
        <v>1201</v>
      </c>
      <c r="BF90" s="1" t="s">
        <v>12</v>
      </c>
      <c r="BH90" s="1" t="s">
        <v>12</v>
      </c>
      <c r="BI90" s="1">
        <v>5563</v>
      </c>
      <c r="BJ90" s="1">
        <f>BI90-BK90</f>
        <v>-1357</v>
      </c>
      <c r="BK90" s="1">
        <v>6920</v>
      </c>
    </row>
    <row r="91" spans="1:63" x14ac:dyDescent="0.3">
      <c r="A91" s="1">
        <v>89</v>
      </c>
      <c r="B91" s="1">
        <f>C91-A91</f>
        <v>-8</v>
      </c>
      <c r="C91" s="1">
        <v>81</v>
      </c>
      <c r="D91" s="1">
        <f>E91-C91</f>
        <v>-1</v>
      </c>
      <c r="E91" s="1">
        <v>80</v>
      </c>
      <c r="F91" s="1">
        <f>G91-E91</f>
        <v>-6</v>
      </c>
      <c r="G91" s="1">
        <v>74</v>
      </c>
      <c r="H91" s="1">
        <f>I91-G91</f>
        <v>-6</v>
      </c>
      <c r="I91" s="1">
        <v>68</v>
      </c>
      <c r="J91" s="1">
        <f>K91-I91</f>
        <v>0</v>
      </c>
      <c r="K91" s="1">
        <v>68</v>
      </c>
      <c r="L91" s="1">
        <f>M91-K91</f>
        <v>-4</v>
      </c>
      <c r="M91" s="1">
        <v>64</v>
      </c>
      <c r="N91" s="7" t="s">
        <v>352</v>
      </c>
      <c r="O91" t="s">
        <v>468</v>
      </c>
      <c r="P91" s="1" t="s">
        <v>88</v>
      </c>
      <c r="Q91" s="1">
        <v>1934</v>
      </c>
      <c r="R91" s="1">
        <f>$R$2-Q91</f>
        <v>89</v>
      </c>
      <c r="T91" s="30">
        <v>377600</v>
      </c>
      <c r="U91" s="26">
        <f>T91-V91</f>
        <v>0</v>
      </c>
      <c r="V91" s="26">
        <v>377600</v>
      </c>
      <c r="W91" s="26">
        <f>V91-X91</f>
        <v>0</v>
      </c>
      <c r="X91" s="27">
        <v>377600</v>
      </c>
      <c r="Y91" s="26">
        <f>X91-Z91</f>
        <v>-46400</v>
      </c>
      <c r="Z91" s="27">
        <v>424000</v>
      </c>
      <c r="AA91" s="26">
        <f>Z91-AB91</f>
        <v>-67912</v>
      </c>
      <c r="AB91" s="27">
        <v>491912</v>
      </c>
      <c r="AC91" s="26">
        <f>AB91-AD91</f>
        <v>39987</v>
      </c>
      <c r="AD91" s="27">
        <v>451925</v>
      </c>
      <c r="AE91" s="9"/>
      <c r="AF91" s="117"/>
      <c r="AK91" s="1">
        <v>2362</v>
      </c>
      <c r="AL91" s="1">
        <f>AK91-AM91</f>
        <v>0</v>
      </c>
      <c r="AM91" s="1">
        <v>2362</v>
      </c>
      <c r="AN91" s="1">
        <f>AM91-AO91</f>
        <v>-264</v>
      </c>
      <c r="AO91" s="1">
        <v>2626</v>
      </c>
      <c r="AP91" s="9">
        <v>2051</v>
      </c>
      <c r="AQ91" s="114">
        <f>AP91-AR91</f>
        <v>0</v>
      </c>
      <c r="AR91" s="114">
        <v>2051</v>
      </c>
      <c r="AX91" s="1">
        <v>2068</v>
      </c>
      <c r="AY91" s="1">
        <f>AX91-AZ91</f>
        <v>-63</v>
      </c>
      <c r="AZ91" s="1">
        <v>2131</v>
      </c>
      <c r="BA91" s="9">
        <v>7140</v>
      </c>
      <c r="BB91" s="114">
        <f>BA91-BC91</f>
        <v>0</v>
      </c>
      <c r="BC91" s="114">
        <v>7140</v>
      </c>
      <c r="BD91" s="1" t="s">
        <v>12</v>
      </c>
      <c r="BF91" s="1" t="s">
        <v>12</v>
      </c>
      <c r="BH91" s="1" t="s">
        <v>12</v>
      </c>
      <c r="BI91" s="1">
        <v>7408</v>
      </c>
      <c r="BJ91" s="1">
        <f>BI91-BK91</f>
        <v>249</v>
      </c>
      <c r="BK91" s="1">
        <v>7159</v>
      </c>
    </row>
    <row r="92" spans="1:63" x14ac:dyDescent="0.3">
      <c r="A92" s="1">
        <v>90</v>
      </c>
      <c r="B92" s="1">
        <f>C92-A92</f>
        <v>-8</v>
      </c>
      <c r="C92" s="1">
        <v>82</v>
      </c>
      <c r="D92" s="1">
        <f>E92-C92</f>
        <v>3</v>
      </c>
      <c r="E92" s="1">
        <v>85</v>
      </c>
      <c r="F92" s="1">
        <f>G92-E92</f>
        <v>-4</v>
      </c>
      <c r="G92" s="1">
        <v>81</v>
      </c>
      <c r="H92" s="1">
        <f>I92-G92</f>
        <v>0</v>
      </c>
      <c r="I92" s="1">
        <v>81</v>
      </c>
      <c r="J92" s="1"/>
      <c r="K92" s="1" t="s">
        <v>23</v>
      </c>
      <c r="M92" s="1" t="s">
        <v>23</v>
      </c>
      <c r="N92" s="7" t="s">
        <v>353</v>
      </c>
      <c r="O92" t="s">
        <v>469</v>
      </c>
      <c r="P92" s="1" t="s">
        <v>202</v>
      </c>
      <c r="Q92" s="1">
        <v>2010</v>
      </c>
      <c r="R92" s="1">
        <f>$R$2-Q92</f>
        <v>13</v>
      </c>
      <c r="T92" s="30">
        <v>365000</v>
      </c>
      <c r="U92" s="26">
        <f>T92-V92</f>
        <v>0</v>
      </c>
      <c r="V92" s="26">
        <v>365000</v>
      </c>
      <c r="W92" s="26">
        <f>V92-X92</f>
        <v>32542</v>
      </c>
      <c r="X92" s="27">
        <v>332458</v>
      </c>
      <c r="Y92" s="26">
        <f>X92-Z92</f>
        <v>-9642</v>
      </c>
      <c r="Z92" s="27">
        <v>342100</v>
      </c>
      <c r="AA92" s="26">
        <f>Z92-AB92</f>
        <v>-12316</v>
      </c>
      <c r="AB92" s="27">
        <v>354416</v>
      </c>
      <c r="AC92" s="26" t="s">
        <v>12</v>
      </c>
      <c r="AD92" s="27"/>
      <c r="AE92" s="9">
        <v>1206</v>
      </c>
      <c r="AF92" s="117">
        <f>AE92-AG92</f>
        <v>0</v>
      </c>
      <c r="AG92" s="114">
        <v>1206</v>
      </c>
      <c r="AH92" s="1">
        <f>AG92-AI92</f>
        <v>-90</v>
      </c>
      <c r="AI92" s="1">
        <v>1296</v>
      </c>
      <c r="AJ92" s="1">
        <f>AI92-AK92</f>
        <v>21</v>
      </c>
      <c r="AK92" s="1">
        <v>1275</v>
      </c>
      <c r="AL92" s="1">
        <f>AK92-AM92</f>
        <v>64</v>
      </c>
      <c r="AM92" s="1">
        <v>1211</v>
      </c>
      <c r="AP92" s="9">
        <v>640</v>
      </c>
      <c r="AQ92" s="114">
        <f>AP92-AR92</f>
        <v>-9</v>
      </c>
      <c r="AR92" s="114">
        <v>649</v>
      </c>
      <c r="AS92" s="1">
        <f>AR92-AT92</f>
        <v>-6</v>
      </c>
      <c r="AT92" s="1">
        <v>655</v>
      </c>
      <c r="AU92" s="1">
        <f>AT92-AV92</f>
        <v>78</v>
      </c>
      <c r="AV92" s="1">
        <v>577</v>
      </c>
      <c r="AW92" s="1">
        <f>AV92-AX92</f>
        <v>31</v>
      </c>
      <c r="AX92" s="1">
        <v>546</v>
      </c>
      <c r="BA92" s="9">
        <v>3500</v>
      </c>
      <c r="BB92" s="114">
        <f>BA92-BC92</f>
        <v>0</v>
      </c>
      <c r="BC92" s="114">
        <v>3500</v>
      </c>
      <c r="BD92" s="1">
        <f>BC92-BE92</f>
        <v>138</v>
      </c>
      <c r="BE92" s="1">
        <v>3362</v>
      </c>
      <c r="BF92" s="1">
        <f>BE92-BG92</f>
        <v>444</v>
      </c>
      <c r="BG92" s="1">
        <v>2918</v>
      </c>
      <c r="BH92" s="1">
        <f>BG92-BI92</f>
        <v>271</v>
      </c>
      <c r="BI92" s="1">
        <v>2647</v>
      </c>
    </row>
    <row r="93" spans="1:63" x14ac:dyDescent="0.3">
      <c r="A93" s="1">
        <v>91</v>
      </c>
      <c r="B93" s="1">
        <f>C93-A93</f>
        <v>-3</v>
      </c>
      <c r="C93" s="1">
        <v>88</v>
      </c>
      <c r="D93" s="1" t="s">
        <v>12</v>
      </c>
      <c r="E93" s="1" t="s">
        <v>23</v>
      </c>
      <c r="F93" s="1" t="s">
        <v>12</v>
      </c>
      <c r="G93" s="1" t="s">
        <v>23</v>
      </c>
      <c r="H93" s="1" t="s">
        <v>12</v>
      </c>
      <c r="I93" t="s">
        <v>23</v>
      </c>
      <c r="J93" s="1"/>
      <c r="K93" s="1" t="s">
        <v>23</v>
      </c>
      <c r="M93" s="1" t="s">
        <v>23</v>
      </c>
      <c r="N93" s="7" t="s">
        <v>359</v>
      </c>
      <c r="O93" t="s">
        <v>475</v>
      </c>
      <c r="P93" s="1" t="s">
        <v>74</v>
      </c>
      <c r="Q93" s="1">
        <v>2001</v>
      </c>
      <c r="R93" s="1">
        <f>$R$2-Q93</f>
        <v>22</v>
      </c>
      <c r="T93" s="30">
        <v>360848</v>
      </c>
      <c r="U93" s="26">
        <f>T93-V93</f>
        <v>33848</v>
      </c>
      <c r="V93" s="26">
        <v>327000</v>
      </c>
      <c r="W93" s="26"/>
      <c r="X93" s="27"/>
      <c r="Y93" s="26"/>
      <c r="Z93" s="27"/>
      <c r="AA93" s="26"/>
      <c r="AB93" s="27"/>
      <c r="AC93" s="26" t="s">
        <v>12</v>
      </c>
      <c r="AD93" s="27"/>
      <c r="AE93" s="9">
        <v>930</v>
      </c>
      <c r="AF93" s="117">
        <f>AE93-AG93</f>
        <v>230</v>
      </c>
      <c r="AG93" s="114">
        <v>700</v>
      </c>
      <c r="AP93" s="9">
        <v>433</v>
      </c>
      <c r="AQ93" s="114">
        <f>AP93-AR93</f>
        <v>-149</v>
      </c>
      <c r="AR93" s="114">
        <v>582</v>
      </c>
      <c r="BA93" s="9">
        <v>1089</v>
      </c>
      <c r="BB93" s="114">
        <f>BA93-BC93</f>
        <v>89</v>
      </c>
      <c r="BC93" s="114">
        <v>1000</v>
      </c>
      <c r="BD93" s="1" t="s">
        <v>12</v>
      </c>
    </row>
    <row r="94" spans="1:63" x14ac:dyDescent="0.3">
      <c r="A94" s="1">
        <v>92</v>
      </c>
      <c r="B94" s="1">
        <f>C94-A94</f>
        <v>-2</v>
      </c>
      <c r="C94" s="1">
        <v>90</v>
      </c>
      <c r="D94" s="1">
        <f>E94-C94</f>
        <v>5</v>
      </c>
      <c r="E94" s="1">
        <v>95</v>
      </c>
      <c r="F94" s="1">
        <f>G94-E94</f>
        <v>-2</v>
      </c>
      <c r="G94" s="1">
        <v>93</v>
      </c>
      <c r="H94" s="1">
        <f>I94-G94</f>
        <v>-7</v>
      </c>
      <c r="I94" s="1">
        <v>86</v>
      </c>
      <c r="J94" s="1"/>
      <c r="K94" s="1" t="s">
        <v>23</v>
      </c>
      <c r="M94" s="1">
        <v>90</v>
      </c>
      <c r="N94" s="7" t="s">
        <v>360</v>
      </c>
      <c r="O94" t="s">
        <v>476</v>
      </c>
      <c r="P94" s="1" t="s">
        <v>83</v>
      </c>
      <c r="Q94" s="1">
        <v>1972</v>
      </c>
      <c r="R94" s="1">
        <f>$R$2-Q94</f>
        <v>51</v>
      </c>
      <c r="T94" s="30">
        <v>356000</v>
      </c>
      <c r="U94" s="26">
        <f>T94-V94</f>
        <v>41000</v>
      </c>
      <c r="V94" s="26">
        <v>315000</v>
      </c>
      <c r="W94" s="26">
        <f>V94-X94</f>
        <v>41000</v>
      </c>
      <c r="X94" s="27">
        <v>274000</v>
      </c>
      <c r="Y94" s="26">
        <f>X94-Z94</f>
        <v>-16000</v>
      </c>
      <c r="Z94" s="27">
        <v>290000</v>
      </c>
      <c r="AA94" s="26">
        <f>Z94-AB94</f>
        <v>-10000</v>
      </c>
      <c r="AB94" s="27">
        <v>300000</v>
      </c>
      <c r="AC94" s="26">
        <f>AB94-AD94</f>
        <v>29000</v>
      </c>
      <c r="AD94" s="27">
        <v>271000</v>
      </c>
      <c r="AE94" s="9">
        <v>1170</v>
      </c>
      <c r="AF94" s="117">
        <f>AE94-AG94</f>
        <v>180</v>
      </c>
      <c r="AG94" s="114">
        <v>990</v>
      </c>
      <c r="AH94" s="1">
        <f>AG94-AI94</f>
        <v>-46</v>
      </c>
      <c r="AI94" s="1">
        <v>1036</v>
      </c>
      <c r="AJ94" s="1">
        <f>AI94-AK94</f>
        <v>-15</v>
      </c>
      <c r="AK94" s="1">
        <v>1051</v>
      </c>
      <c r="AL94" s="1">
        <f>AK94-AM94</f>
        <v>-49</v>
      </c>
      <c r="AM94" s="1">
        <v>1100</v>
      </c>
      <c r="AN94" s="1">
        <f>AM94-AO94</f>
        <v>50</v>
      </c>
      <c r="AO94" s="1">
        <v>1050</v>
      </c>
      <c r="AP94" s="9">
        <v>825</v>
      </c>
      <c r="AQ94" s="114">
        <f>AP94-AR94</f>
        <v>-115</v>
      </c>
      <c r="AR94" s="114">
        <v>940</v>
      </c>
      <c r="AS94" s="1">
        <f>AR94-AT94</f>
        <v>-64</v>
      </c>
      <c r="AT94" s="1">
        <v>1004</v>
      </c>
      <c r="AU94" s="1">
        <f>AT94-AV94</f>
        <v>-22</v>
      </c>
      <c r="AV94" s="1">
        <v>1026</v>
      </c>
      <c r="AW94" s="1">
        <f>AV94-AX94</f>
        <v>26</v>
      </c>
      <c r="AX94" s="1">
        <v>1000</v>
      </c>
      <c r="AY94" s="1">
        <f>AX94-AZ94</f>
        <v>0</v>
      </c>
      <c r="AZ94" s="1">
        <v>1000</v>
      </c>
      <c r="BA94" s="9">
        <v>1920</v>
      </c>
      <c r="BB94" s="114">
        <f>BA94-BC94</f>
        <v>34</v>
      </c>
      <c r="BC94" s="114">
        <v>1886</v>
      </c>
      <c r="BD94" s="1">
        <f>BC94-BE94</f>
        <v>53</v>
      </c>
      <c r="BE94" s="1">
        <v>1833</v>
      </c>
      <c r="BF94" s="1">
        <f>BE94-BG94</f>
        <v>-16</v>
      </c>
      <c r="BG94" s="1">
        <v>1849</v>
      </c>
      <c r="BH94" s="1">
        <f>BG94-BI94</f>
        <v>-21</v>
      </c>
      <c r="BI94" s="1">
        <v>1870</v>
      </c>
      <c r="BJ94" s="1">
        <f>BI94-BK94</f>
        <v>170</v>
      </c>
      <c r="BK94" s="1">
        <v>1700</v>
      </c>
    </row>
    <row r="95" spans="1:63" x14ac:dyDescent="0.3">
      <c r="A95" s="1">
        <v>93</v>
      </c>
      <c r="B95" s="1">
        <f>C95-A95</f>
        <v>3</v>
      </c>
      <c r="C95" s="1">
        <v>96</v>
      </c>
      <c r="D95" s="1" t="s">
        <v>12</v>
      </c>
      <c r="E95" s="1" t="s">
        <v>23</v>
      </c>
      <c r="F95" s="1" t="s">
        <v>12</v>
      </c>
      <c r="G95" s="1" t="s">
        <v>23</v>
      </c>
      <c r="H95" s="1" t="s">
        <v>12</v>
      </c>
      <c r="I95" t="s">
        <v>23</v>
      </c>
      <c r="J95" s="1"/>
      <c r="K95" s="1" t="s">
        <v>23</v>
      </c>
      <c r="M95" s="1" t="s">
        <v>23</v>
      </c>
      <c r="N95" s="7" t="s">
        <v>366</v>
      </c>
      <c r="O95" t="s">
        <v>143</v>
      </c>
      <c r="P95" s="1" t="s">
        <v>93</v>
      </c>
      <c r="Q95" s="1">
        <v>1998</v>
      </c>
      <c r="R95" s="1">
        <f>$R$2-Q95</f>
        <v>25</v>
      </c>
      <c r="T95" s="30">
        <v>340886</v>
      </c>
      <c r="U95" s="26">
        <f>T95-V95</f>
        <v>68886</v>
      </c>
      <c r="V95" s="26">
        <v>272000</v>
      </c>
      <c r="W95" s="26"/>
      <c r="X95" s="27"/>
      <c r="Y95" s="26"/>
      <c r="Z95" s="27"/>
      <c r="AA95" s="26"/>
      <c r="AB95" s="27"/>
      <c r="AC95" s="26" t="s">
        <v>12</v>
      </c>
      <c r="AD95" s="27"/>
      <c r="AE95" s="9">
        <v>509</v>
      </c>
      <c r="AF95" s="117">
        <f>AE95-AG95</f>
        <v>38</v>
      </c>
      <c r="AG95" s="114">
        <v>471</v>
      </c>
      <c r="AP95" s="9">
        <v>757</v>
      </c>
      <c r="AQ95" s="114">
        <f>AP95-AR95</f>
        <v>-19</v>
      </c>
      <c r="AR95" s="114">
        <v>776</v>
      </c>
      <c r="BA95" s="9">
        <v>3400</v>
      </c>
      <c r="BB95" s="114">
        <f>BA95-BC95</f>
        <v>353</v>
      </c>
      <c r="BC95" s="114">
        <v>3047</v>
      </c>
    </row>
    <row r="96" spans="1:63" x14ac:dyDescent="0.3">
      <c r="A96" s="1">
        <v>94</v>
      </c>
      <c r="B96" s="1">
        <f>C96-A96</f>
        <v>0</v>
      </c>
      <c r="C96" s="1">
        <v>94</v>
      </c>
      <c r="D96" s="1" t="s">
        <v>12</v>
      </c>
      <c r="E96" s="1" t="s">
        <v>23</v>
      </c>
      <c r="F96" s="1" t="s">
        <v>12</v>
      </c>
      <c r="G96" s="1" t="s">
        <v>23</v>
      </c>
      <c r="H96" s="1" t="s">
        <v>12</v>
      </c>
      <c r="I96" t="s">
        <v>23</v>
      </c>
      <c r="J96" s="1"/>
      <c r="K96" s="1" t="s">
        <v>23</v>
      </c>
      <c r="M96" s="1" t="s">
        <v>23</v>
      </c>
      <c r="N96" s="7" t="s">
        <v>364</v>
      </c>
      <c r="O96" t="s">
        <v>478</v>
      </c>
      <c r="P96" s="1" t="s">
        <v>83</v>
      </c>
      <c r="Q96" s="1">
        <v>1916</v>
      </c>
      <c r="R96" s="1">
        <f>$R$2-Q96</f>
        <v>107</v>
      </c>
      <c r="T96" s="30">
        <v>338000</v>
      </c>
      <c r="U96" s="26">
        <f>T96-V96</f>
        <v>54000</v>
      </c>
      <c r="V96" s="26">
        <v>284000</v>
      </c>
      <c r="W96" s="26"/>
      <c r="X96" s="27"/>
      <c r="Y96" s="26"/>
      <c r="Z96" s="27"/>
      <c r="AA96" s="26"/>
      <c r="AB96" s="27"/>
      <c r="AC96" s="26" t="s">
        <v>12</v>
      </c>
      <c r="AD96" s="27"/>
      <c r="AE96" s="9">
        <v>1700</v>
      </c>
      <c r="AF96" s="117">
        <f>AE96-AG96</f>
        <v>0</v>
      </c>
      <c r="AG96" s="114">
        <v>1700</v>
      </c>
      <c r="AP96" s="9">
        <v>777</v>
      </c>
      <c r="AQ96" s="114">
        <f>AP96-AR96</f>
        <v>0</v>
      </c>
      <c r="AR96" s="114">
        <v>777</v>
      </c>
      <c r="BA96" s="9">
        <v>2487</v>
      </c>
      <c r="BB96" s="114">
        <f>BA96-BC96</f>
        <v>0</v>
      </c>
      <c r="BC96" s="114">
        <v>2487</v>
      </c>
    </row>
    <row r="97" spans="1:63" x14ac:dyDescent="0.3">
      <c r="A97" s="1">
        <v>95</v>
      </c>
      <c r="B97" s="1">
        <f>C97-A97</f>
        <v>-6</v>
      </c>
      <c r="C97" s="1">
        <v>89</v>
      </c>
      <c r="D97" s="1" t="s">
        <v>12</v>
      </c>
      <c r="E97" s="1" t="s">
        <v>23</v>
      </c>
      <c r="F97" s="1" t="s">
        <v>12</v>
      </c>
      <c r="G97" s="1" t="s">
        <v>23</v>
      </c>
      <c r="H97" s="1" t="s">
        <v>12</v>
      </c>
      <c r="I97" t="s">
        <v>23</v>
      </c>
      <c r="J97" s="1"/>
      <c r="K97" s="1" t="s">
        <v>23</v>
      </c>
      <c r="M97" s="1" t="s">
        <v>23</v>
      </c>
      <c r="N97" s="7" t="s">
        <v>398</v>
      </c>
      <c r="O97" t="s">
        <v>136</v>
      </c>
      <c r="P97" s="1" t="s">
        <v>91</v>
      </c>
      <c r="Q97" s="1">
        <v>1996</v>
      </c>
      <c r="R97" s="1">
        <f>$R$2-Q97</f>
        <v>27</v>
      </c>
      <c r="T97" s="30">
        <v>333000</v>
      </c>
      <c r="U97" s="26">
        <f>T97-V97</f>
        <v>13000</v>
      </c>
      <c r="V97" s="26">
        <v>320000</v>
      </c>
      <c r="W97" s="26"/>
      <c r="X97" s="27"/>
      <c r="Y97" s="26"/>
      <c r="Z97" s="27"/>
      <c r="AA97" s="26"/>
      <c r="AB97" s="27"/>
      <c r="AC97" s="26" t="s">
        <v>12</v>
      </c>
      <c r="AD97" s="27"/>
      <c r="AE97" s="9"/>
      <c r="AF97" s="117"/>
      <c r="AP97" s="9">
        <v>1150</v>
      </c>
      <c r="AQ97" s="114">
        <f>AP97-AR97</f>
        <v>0</v>
      </c>
      <c r="AR97" s="114">
        <v>1150</v>
      </c>
      <c r="BA97" s="9">
        <v>4000</v>
      </c>
      <c r="BB97" s="114">
        <f>BA97-BC97</f>
        <v>0</v>
      </c>
      <c r="BC97" s="114">
        <v>4000</v>
      </c>
      <c r="BD97" s="1" t="s">
        <v>12</v>
      </c>
    </row>
    <row r="98" spans="1:63" x14ac:dyDescent="0.3">
      <c r="A98" s="1">
        <v>96</v>
      </c>
      <c r="B98" s="1">
        <f>C98-A98</f>
        <v>-4</v>
      </c>
      <c r="C98" s="1">
        <v>92</v>
      </c>
      <c r="D98" s="1" t="s">
        <v>12</v>
      </c>
      <c r="E98" s="1" t="s">
        <v>23</v>
      </c>
      <c r="F98" s="1" t="s">
        <v>12</v>
      </c>
      <c r="G98" s="1" t="s">
        <v>23</v>
      </c>
      <c r="H98" s="1" t="s">
        <v>12</v>
      </c>
      <c r="I98" t="s">
        <v>23</v>
      </c>
      <c r="J98" s="1"/>
      <c r="K98" s="1" t="s">
        <v>23</v>
      </c>
      <c r="M98" s="1" t="s">
        <v>23</v>
      </c>
      <c r="N98" s="7" t="s">
        <v>362</v>
      </c>
      <c r="O98" t="s">
        <v>151</v>
      </c>
      <c r="P98" s="1" t="s">
        <v>89</v>
      </c>
      <c r="Q98" s="1">
        <v>1979</v>
      </c>
      <c r="R98" s="1">
        <f>$R$2-Q98</f>
        <v>44</v>
      </c>
      <c r="T98" s="30">
        <v>328129</v>
      </c>
      <c r="U98" s="26">
        <f>T98-V98</f>
        <v>34129</v>
      </c>
      <c r="V98" s="26">
        <v>294000</v>
      </c>
      <c r="W98" s="26"/>
      <c r="X98" s="27"/>
      <c r="Y98" s="26"/>
      <c r="Z98" s="27"/>
      <c r="AA98" s="26"/>
      <c r="AB98" s="27"/>
      <c r="AC98" s="26" t="s">
        <v>12</v>
      </c>
      <c r="AD98" s="27"/>
      <c r="AE98" s="9">
        <v>1300</v>
      </c>
      <c r="AF98" s="117">
        <f>AE98-AG98</f>
        <v>-100</v>
      </c>
      <c r="AG98" s="114">
        <v>1400</v>
      </c>
      <c r="AP98" s="9">
        <v>1200</v>
      </c>
      <c r="AQ98" s="114">
        <f>AP98-AR98</f>
        <v>200</v>
      </c>
      <c r="AR98" s="114">
        <v>1000</v>
      </c>
      <c r="BA98" s="9">
        <v>4600</v>
      </c>
      <c r="BB98" s="114">
        <f>BA98-BC98</f>
        <v>0</v>
      </c>
      <c r="BC98" s="114">
        <v>4600</v>
      </c>
    </row>
    <row r="99" spans="1:63" x14ac:dyDescent="0.3">
      <c r="A99" s="1">
        <v>97</v>
      </c>
      <c r="B99" s="1">
        <f>C99-A99</f>
        <v>-2</v>
      </c>
      <c r="C99" s="1">
        <v>95</v>
      </c>
      <c r="D99" s="1" t="s">
        <v>12</v>
      </c>
      <c r="E99" s="1" t="s">
        <v>23</v>
      </c>
      <c r="F99" s="1" t="s">
        <v>12</v>
      </c>
      <c r="G99" s="1" t="s">
        <v>23</v>
      </c>
      <c r="H99" s="1" t="s">
        <v>12</v>
      </c>
      <c r="I99" t="s">
        <v>23</v>
      </c>
      <c r="J99" s="1"/>
      <c r="K99" s="1" t="s">
        <v>23</v>
      </c>
      <c r="M99" s="1" t="s">
        <v>23</v>
      </c>
      <c r="N99" s="7" t="s">
        <v>365</v>
      </c>
      <c r="O99" t="s">
        <v>479</v>
      </c>
      <c r="P99" s="1" t="s">
        <v>74</v>
      </c>
      <c r="Q99" s="1">
        <v>1969</v>
      </c>
      <c r="R99" s="1">
        <f>$R$2-Q99</f>
        <v>54</v>
      </c>
      <c r="T99" s="30">
        <v>316800</v>
      </c>
      <c r="U99" s="26">
        <f>T99-V99</f>
        <v>38500</v>
      </c>
      <c r="V99" s="26">
        <v>278300</v>
      </c>
      <c r="W99" s="26"/>
      <c r="X99" s="27"/>
      <c r="Y99" s="26"/>
      <c r="Z99" s="27"/>
      <c r="AA99" s="26"/>
      <c r="AB99" s="27"/>
      <c r="AC99" s="26" t="s">
        <v>12</v>
      </c>
      <c r="AD99" s="27"/>
      <c r="AE99" s="9">
        <v>1200</v>
      </c>
      <c r="AF99" s="117">
        <f>AE99-AG99</f>
        <v>0</v>
      </c>
      <c r="AG99" s="114">
        <v>1200</v>
      </c>
      <c r="AP99" s="9">
        <v>1897</v>
      </c>
      <c r="AQ99" s="114">
        <f>AP99-AR99</f>
        <v>1531</v>
      </c>
      <c r="AR99" s="114">
        <v>366</v>
      </c>
      <c r="BA99" s="9">
        <v>5487</v>
      </c>
      <c r="BB99" s="114">
        <f>BA99-BC99</f>
        <v>3306</v>
      </c>
      <c r="BC99" s="114">
        <v>2181</v>
      </c>
    </row>
    <row r="100" spans="1:63" x14ac:dyDescent="0.3">
      <c r="A100" s="1">
        <v>98</v>
      </c>
      <c r="B100" s="1">
        <f>C100-A100</f>
        <v>2</v>
      </c>
      <c r="C100" s="1">
        <v>100</v>
      </c>
      <c r="D100" s="1" t="s">
        <v>12</v>
      </c>
      <c r="E100" s="1" t="s">
        <v>23</v>
      </c>
      <c r="F100" s="1" t="s">
        <v>12</v>
      </c>
      <c r="G100" s="1" t="s">
        <v>23</v>
      </c>
      <c r="H100" s="1" t="s">
        <v>12</v>
      </c>
      <c r="I100" t="s">
        <v>23</v>
      </c>
      <c r="J100" s="1"/>
      <c r="K100" s="1" t="s">
        <v>23</v>
      </c>
      <c r="M100" s="1" t="s">
        <v>23</v>
      </c>
      <c r="N100" s="7" t="s">
        <v>370</v>
      </c>
      <c r="O100" t="s">
        <v>483</v>
      </c>
      <c r="P100" s="1" t="s">
        <v>86</v>
      </c>
      <c r="Q100" s="1">
        <v>1990</v>
      </c>
      <c r="R100" s="1">
        <f>$R$2-Q100</f>
        <v>33</v>
      </c>
      <c r="T100" s="30">
        <v>301328</v>
      </c>
      <c r="U100" s="26">
        <f>T100-V100</f>
        <v>57328</v>
      </c>
      <c r="V100" s="26">
        <v>244000</v>
      </c>
      <c r="W100" s="26"/>
      <c r="X100" s="27"/>
      <c r="Y100" s="26"/>
      <c r="Z100" s="27"/>
      <c r="AA100" s="26"/>
      <c r="AB100" s="27"/>
      <c r="AC100" s="26" t="s">
        <v>12</v>
      </c>
      <c r="AD100" s="27"/>
      <c r="AE100" s="9">
        <v>1260</v>
      </c>
      <c r="AF100" s="117">
        <f>AE100-AG100</f>
        <v>160</v>
      </c>
      <c r="AG100" s="114">
        <v>1100</v>
      </c>
      <c r="AP100" s="9">
        <v>875</v>
      </c>
      <c r="AQ100" s="114">
        <f>AP100-AR100</f>
        <v>25</v>
      </c>
      <c r="AR100" s="114">
        <v>850</v>
      </c>
      <c r="BA100" s="9">
        <v>3200</v>
      </c>
      <c r="BB100" s="114">
        <f>BA100-BC100</f>
        <v>0</v>
      </c>
      <c r="BC100" s="114">
        <v>3200</v>
      </c>
    </row>
    <row r="101" spans="1:63" x14ac:dyDescent="0.3">
      <c r="A101" s="1">
        <v>99</v>
      </c>
      <c r="B101" s="1">
        <f>C101-A101</f>
        <v>-2</v>
      </c>
      <c r="C101" s="1">
        <v>97</v>
      </c>
      <c r="D101" s="1" t="s">
        <v>12</v>
      </c>
      <c r="E101" s="1" t="s">
        <v>23</v>
      </c>
      <c r="F101" s="1" t="s">
        <v>12</v>
      </c>
      <c r="G101" s="1" t="s">
        <v>23</v>
      </c>
      <c r="H101" s="1" t="s">
        <v>12</v>
      </c>
      <c r="I101" t="s">
        <v>23</v>
      </c>
      <c r="J101" s="1"/>
      <c r="K101" s="1" t="s">
        <v>23</v>
      </c>
      <c r="M101" s="1" t="s">
        <v>23</v>
      </c>
      <c r="N101" s="7" t="s">
        <v>367</v>
      </c>
      <c r="O101" t="s">
        <v>480</v>
      </c>
      <c r="P101" s="1" t="s">
        <v>460</v>
      </c>
      <c r="Q101" s="1">
        <v>1937</v>
      </c>
      <c r="R101" s="1">
        <f>$R$2-Q101</f>
        <v>86</v>
      </c>
      <c r="T101" s="30">
        <v>265000</v>
      </c>
      <c r="U101" s="26">
        <f>T101-V101</f>
        <v>0</v>
      </c>
      <c r="V101" s="26">
        <v>265000</v>
      </c>
      <c r="W101" s="26"/>
      <c r="X101" s="27"/>
      <c r="Y101" s="26"/>
      <c r="Z101" s="27"/>
      <c r="AA101" s="26"/>
      <c r="AB101" s="27"/>
      <c r="AC101" s="26" t="s">
        <v>12</v>
      </c>
      <c r="AD101" s="27"/>
      <c r="AE101" s="9">
        <v>1545</v>
      </c>
      <c r="AF101" s="117">
        <f>AE101-AG101</f>
        <v>0</v>
      </c>
      <c r="AG101" s="114">
        <v>1545</v>
      </c>
      <c r="AP101" s="9">
        <v>1150</v>
      </c>
      <c r="AQ101" s="114">
        <f>AP101-AR101</f>
        <v>-20</v>
      </c>
      <c r="AR101" s="114">
        <v>1170</v>
      </c>
      <c r="BA101" s="9">
        <v>3500</v>
      </c>
      <c r="BB101" s="114">
        <f>BA101-BC101</f>
        <v>0</v>
      </c>
      <c r="BC101" s="114">
        <v>3500</v>
      </c>
    </row>
    <row r="102" spans="1:63" x14ac:dyDescent="0.3">
      <c r="A102" s="1">
        <v>100</v>
      </c>
      <c r="C102" s="1" t="s">
        <v>23</v>
      </c>
      <c r="E102" s="1" t="s">
        <v>23</v>
      </c>
      <c r="G102" s="1" t="s">
        <v>23</v>
      </c>
      <c r="I102" s="1" t="s">
        <v>23</v>
      </c>
      <c r="K102" s="1" t="s">
        <v>23</v>
      </c>
      <c r="M102" s="1" t="s">
        <v>23</v>
      </c>
      <c r="N102" s="7" t="s">
        <v>549</v>
      </c>
      <c r="O102" s="119" t="s">
        <v>147</v>
      </c>
      <c r="P102" s="1" t="s">
        <v>76</v>
      </c>
      <c r="R102" s="1" t="s">
        <v>12</v>
      </c>
      <c r="T102" s="30">
        <v>253300</v>
      </c>
      <c r="U102" s="26">
        <f>T102-V102</f>
        <v>46200</v>
      </c>
      <c r="V102" s="26">
        <v>207100</v>
      </c>
      <c r="AE102" s="9">
        <v>588</v>
      </c>
      <c r="AF102" s="117">
        <f>AE102-AG102</f>
        <v>18</v>
      </c>
      <c r="AG102" s="114">
        <v>570</v>
      </c>
      <c r="AP102" s="9">
        <v>406</v>
      </c>
      <c r="AR102" s="114" t="s">
        <v>12</v>
      </c>
      <c r="BA102" s="9">
        <v>1250</v>
      </c>
      <c r="BB102" s="114">
        <f>BA102-BC102</f>
        <v>1250</v>
      </c>
    </row>
    <row r="103" spans="1:63" x14ac:dyDescent="0.3">
      <c r="A103" s="1" t="s">
        <v>23</v>
      </c>
      <c r="B103" s="1" t="s">
        <v>12</v>
      </c>
      <c r="C103" s="1">
        <v>78</v>
      </c>
      <c r="D103" s="1">
        <f>E103-C103</f>
        <v>4</v>
      </c>
      <c r="E103" s="1">
        <v>82</v>
      </c>
      <c r="F103" s="1">
        <f>G103-E103</f>
        <v>2</v>
      </c>
      <c r="G103" s="1">
        <v>84</v>
      </c>
      <c r="H103" s="1">
        <f>I103-G103</f>
        <v>11</v>
      </c>
      <c r="I103" s="1">
        <v>95</v>
      </c>
      <c r="J103" s="1">
        <f>K103-I103</f>
        <v>1</v>
      </c>
      <c r="K103" s="1">
        <v>96</v>
      </c>
      <c r="L103" s="1">
        <f>M103-K103</f>
        <v>-7</v>
      </c>
      <c r="M103" s="1">
        <v>89</v>
      </c>
      <c r="N103" s="7" t="s">
        <v>349</v>
      </c>
      <c r="O103" t="s">
        <v>467</v>
      </c>
      <c r="P103" s="1" t="s">
        <v>96</v>
      </c>
      <c r="Q103" s="1">
        <v>1975</v>
      </c>
      <c r="R103" s="1">
        <f>$R$2-Q103</f>
        <v>48</v>
      </c>
      <c r="T103" s="30" t="s">
        <v>12</v>
      </c>
      <c r="U103" s="26"/>
      <c r="V103" s="26">
        <v>402000</v>
      </c>
      <c r="W103" s="26">
        <f>V103-X103</f>
        <v>57000</v>
      </c>
      <c r="X103" s="27">
        <v>345000</v>
      </c>
      <c r="Y103" s="26">
        <f>X103-Z103</f>
        <v>10000</v>
      </c>
      <c r="Z103" s="27">
        <v>335000</v>
      </c>
      <c r="AA103" s="26">
        <f>Z103-AB103</f>
        <v>50000</v>
      </c>
      <c r="AB103" s="27">
        <v>285000</v>
      </c>
      <c r="AC103" s="26">
        <f>AB103-AD103</f>
        <v>26266</v>
      </c>
      <c r="AD103" s="27">
        <v>258734</v>
      </c>
      <c r="AE103" s="9"/>
      <c r="AF103" s="117"/>
      <c r="AG103" s="114">
        <v>1200</v>
      </c>
      <c r="AH103" s="1">
        <f>AG103-AI103</f>
        <v>-20</v>
      </c>
      <c r="AI103" s="1">
        <v>1220</v>
      </c>
      <c r="AJ103" s="1">
        <f>AI103-AK103</f>
        <v>20</v>
      </c>
      <c r="AK103" s="1">
        <v>1200</v>
      </c>
      <c r="AL103" s="1">
        <f>AK103-AM103</f>
        <v>-675</v>
      </c>
      <c r="AM103" s="1">
        <v>1875</v>
      </c>
      <c r="AN103" s="1">
        <f>AM103-AO103</f>
        <v>25</v>
      </c>
      <c r="AO103" s="1">
        <v>1850</v>
      </c>
      <c r="AR103" s="114">
        <v>1545</v>
      </c>
      <c r="AS103" s="1">
        <f>AR103-AT103</f>
        <v>-37</v>
      </c>
      <c r="AT103" s="1">
        <v>1582</v>
      </c>
      <c r="AU103" s="1">
        <f>AT103-AV103</f>
        <v>12</v>
      </c>
      <c r="AV103" s="1">
        <v>1570</v>
      </c>
      <c r="AW103" s="1">
        <f>AV103-AX103</f>
        <v>40</v>
      </c>
      <c r="AX103" s="1">
        <v>1530</v>
      </c>
      <c r="AY103" s="1">
        <f>AX103-AZ103</f>
        <v>61</v>
      </c>
      <c r="AZ103" s="1">
        <v>1469</v>
      </c>
      <c r="BC103" s="114">
        <v>3380</v>
      </c>
      <c r="BD103" s="1">
        <f>BC103-BE103</f>
        <v>5</v>
      </c>
      <c r="BE103" s="1">
        <v>3375</v>
      </c>
      <c r="BF103" s="1">
        <f>BE103-BG103</f>
        <v>-175</v>
      </c>
      <c r="BG103" s="1">
        <v>3550</v>
      </c>
      <c r="BH103" s="1">
        <f>BG103-BI103</f>
        <v>200</v>
      </c>
      <c r="BI103" s="1">
        <v>3350</v>
      </c>
      <c r="BJ103" s="1">
        <f>BI103-BK103</f>
        <v>50</v>
      </c>
      <c r="BK103" s="1">
        <v>3300</v>
      </c>
    </row>
    <row r="104" spans="1:63" x14ac:dyDescent="0.3">
      <c r="A104" s="1" t="s">
        <v>23</v>
      </c>
      <c r="B104" s="1" t="s">
        <v>12</v>
      </c>
      <c r="C104" s="1">
        <v>87</v>
      </c>
      <c r="D104" s="1">
        <f>E104-C104</f>
        <v>-3</v>
      </c>
      <c r="E104" s="1">
        <v>84</v>
      </c>
      <c r="F104" s="1">
        <f>G104-E104</f>
        <v>-1</v>
      </c>
      <c r="G104" s="1">
        <v>83</v>
      </c>
      <c r="H104" s="1">
        <f>I104-G104</f>
        <v>6</v>
      </c>
      <c r="I104" s="1">
        <v>89</v>
      </c>
      <c r="J104" s="1">
        <f>K104-I104</f>
        <v>10</v>
      </c>
      <c r="K104" s="1">
        <v>99</v>
      </c>
      <c r="L104" s="1">
        <f>M104-K104</f>
        <v>-3</v>
      </c>
      <c r="M104" s="1">
        <v>96</v>
      </c>
      <c r="N104" s="7" t="s">
        <v>358</v>
      </c>
      <c r="O104" t="s">
        <v>474</v>
      </c>
      <c r="P104" s="1" t="s">
        <v>91</v>
      </c>
      <c r="Q104" s="1">
        <v>1986</v>
      </c>
      <c r="R104" s="1">
        <f>$R$2-Q104</f>
        <v>37</v>
      </c>
      <c r="T104" s="30"/>
      <c r="U104" s="26"/>
      <c r="V104" s="26">
        <v>334000</v>
      </c>
      <c r="W104" s="26">
        <f>V104-X104</f>
        <v>-4873</v>
      </c>
      <c r="X104" s="27">
        <v>338873</v>
      </c>
      <c r="Y104" s="26">
        <f>X104-Z104</f>
        <v>0</v>
      </c>
      <c r="Z104" s="27">
        <v>338873</v>
      </c>
      <c r="AA104" s="26">
        <f>Z104-AB104</f>
        <v>43702</v>
      </c>
      <c r="AB104" s="27">
        <v>295171</v>
      </c>
      <c r="AC104" s="26">
        <f>AB104-AD104</f>
        <v>50475</v>
      </c>
      <c r="AD104" s="27">
        <v>244696</v>
      </c>
      <c r="AE104" s="9"/>
      <c r="AF104" s="117"/>
      <c r="AG104" s="114">
        <v>315</v>
      </c>
      <c r="AH104" s="1">
        <f>AG104-AI104</f>
        <v>108</v>
      </c>
      <c r="AI104" s="1">
        <v>207</v>
      </c>
      <c r="AJ104" s="1">
        <f>AI104-AK104</f>
        <v>0</v>
      </c>
      <c r="AK104" s="1">
        <v>207</v>
      </c>
      <c r="AL104" s="1">
        <f>AK104-AM104</f>
        <v>0</v>
      </c>
      <c r="AM104" s="1">
        <v>207</v>
      </c>
      <c r="AN104" s="1">
        <f>AM104-AO104</f>
        <v>-15</v>
      </c>
      <c r="AO104" s="1">
        <v>222</v>
      </c>
      <c r="AR104" s="114">
        <v>754</v>
      </c>
      <c r="AS104" s="1">
        <f>AR104-AT104</f>
        <v>-85</v>
      </c>
      <c r="AT104" s="1">
        <v>839</v>
      </c>
      <c r="AU104" s="1">
        <f>AT104-AV104</f>
        <v>0</v>
      </c>
      <c r="AV104" s="1">
        <v>839</v>
      </c>
      <c r="AW104" s="1">
        <f>AV104-AX104</f>
        <v>38</v>
      </c>
      <c r="AX104" s="1">
        <v>801</v>
      </c>
      <c r="AY104" s="1">
        <f>AX104-AZ104</f>
        <v>-8</v>
      </c>
      <c r="AZ104" s="1">
        <v>809</v>
      </c>
      <c r="BC104" s="114">
        <v>1236</v>
      </c>
      <c r="BD104" s="1">
        <f>BC104-BE104</f>
        <v>-8</v>
      </c>
      <c r="BE104" s="1">
        <v>1244</v>
      </c>
      <c r="BF104" s="1">
        <f>BE104-BG104</f>
        <v>0</v>
      </c>
      <c r="BG104" s="1">
        <v>1244</v>
      </c>
      <c r="BH104" s="1">
        <f>BG104-BI104</f>
        <v>141</v>
      </c>
      <c r="BI104" s="1">
        <v>1103</v>
      </c>
      <c r="BJ104" s="1">
        <f>BI104-BK104</f>
        <v>-9</v>
      </c>
      <c r="BK104" s="1">
        <v>1112</v>
      </c>
    </row>
    <row r="105" spans="1:63" x14ac:dyDescent="0.3">
      <c r="A105" s="1" t="s">
        <v>23</v>
      </c>
      <c r="B105" s="1" t="s">
        <v>12</v>
      </c>
      <c r="C105" s="1">
        <v>99</v>
      </c>
      <c r="D105" s="1">
        <f>E105-C105</f>
        <v>1</v>
      </c>
      <c r="E105" s="1">
        <v>100</v>
      </c>
      <c r="F105" s="1" t="s">
        <v>12</v>
      </c>
      <c r="G105" s="1" t="s">
        <v>23</v>
      </c>
      <c r="H105" s="1" t="s">
        <v>12</v>
      </c>
      <c r="I105" t="s">
        <v>23</v>
      </c>
      <c r="J105" s="1"/>
      <c r="K105" s="1" t="s">
        <v>23</v>
      </c>
      <c r="M105" s="1" t="s">
        <v>23</v>
      </c>
      <c r="N105" s="7" t="s">
        <v>369</v>
      </c>
      <c r="O105" t="s">
        <v>482</v>
      </c>
      <c r="P105" s="1" t="s">
        <v>97</v>
      </c>
      <c r="Q105" s="1">
        <v>1982</v>
      </c>
      <c r="R105" s="1">
        <f>$R$2-Q105</f>
        <v>41</v>
      </c>
      <c r="T105" s="30"/>
      <c r="U105" s="26"/>
      <c r="V105" s="26">
        <v>246000</v>
      </c>
      <c r="W105" s="26">
        <f>V105-X105</f>
        <v>0</v>
      </c>
      <c r="X105" s="27">
        <v>246000</v>
      </c>
      <c r="Y105" s="26">
        <f>X105-Z105</f>
        <v>246000</v>
      </c>
      <c r="Z105" s="27"/>
      <c r="AA105" s="26"/>
      <c r="AB105" s="27"/>
      <c r="AC105" s="26" t="s">
        <v>12</v>
      </c>
      <c r="AD105" s="27"/>
      <c r="AE105" s="9"/>
      <c r="AF105" s="117"/>
      <c r="AG105" s="114">
        <v>1136</v>
      </c>
      <c r="AH105" s="1">
        <f>AG105-AI105</f>
        <v>0</v>
      </c>
      <c r="AI105" s="1">
        <v>1136</v>
      </c>
      <c r="AR105" s="114">
        <v>816</v>
      </c>
      <c r="AS105" s="1">
        <f>AR105-AT105</f>
        <v>0</v>
      </c>
      <c r="AT105" s="1">
        <v>816</v>
      </c>
      <c r="BC105" s="114">
        <v>2250</v>
      </c>
      <c r="BD105" s="1">
        <f>BC105-BE105</f>
        <v>0</v>
      </c>
      <c r="BE105" s="1">
        <v>2250</v>
      </c>
    </row>
    <row r="106" spans="1:63" x14ac:dyDescent="0.3">
      <c r="A106" s="1" t="s">
        <v>23</v>
      </c>
      <c r="C106" s="1" t="s">
        <v>23</v>
      </c>
      <c r="E106" s="1">
        <v>28</v>
      </c>
      <c r="F106" s="1">
        <f>G106-E106</f>
        <v>2</v>
      </c>
      <c r="G106" s="1">
        <v>30</v>
      </c>
      <c r="H106" s="1">
        <f>I106-G106</f>
        <v>-1</v>
      </c>
      <c r="I106" s="1">
        <v>29</v>
      </c>
      <c r="J106" s="1">
        <f>K106-I106</f>
        <v>-3</v>
      </c>
      <c r="K106" s="1">
        <v>26</v>
      </c>
      <c r="L106" s="1">
        <f>M106-K106</f>
        <v>-5</v>
      </c>
      <c r="M106" s="1">
        <v>21</v>
      </c>
      <c r="N106" s="7" t="s">
        <v>371</v>
      </c>
      <c r="O106" t="s">
        <v>484</v>
      </c>
      <c r="P106" s="1" t="s">
        <v>409</v>
      </c>
      <c r="Q106" s="1">
        <v>1998</v>
      </c>
      <c r="R106" s="1">
        <f>$R$2-Q106</f>
        <v>25</v>
      </c>
      <c r="T106" s="30"/>
      <c r="U106" s="26"/>
      <c r="V106" s="26"/>
      <c r="W106" s="26"/>
      <c r="X106" s="27">
        <v>1400000</v>
      </c>
      <c r="Y106" s="26">
        <f>X106-Z106</f>
        <v>0</v>
      </c>
      <c r="Z106" s="27">
        <v>1400000</v>
      </c>
      <c r="AA106" s="26">
        <f>Z106-AB106</f>
        <v>0</v>
      </c>
      <c r="AB106" s="27">
        <v>1400000</v>
      </c>
      <c r="AC106" s="26">
        <f>AB106-AD106</f>
        <v>0</v>
      </c>
      <c r="AD106" s="27">
        <v>1400000</v>
      </c>
      <c r="AE106" s="9"/>
      <c r="AF106" s="117"/>
      <c r="AX106" s="1">
        <v>1657</v>
      </c>
      <c r="BI106" s="1">
        <v>2867</v>
      </c>
    </row>
    <row r="107" spans="1:63" x14ac:dyDescent="0.3">
      <c r="A107" s="1" t="s">
        <v>23</v>
      </c>
      <c r="C107" s="1" t="s">
        <v>23</v>
      </c>
      <c r="E107" s="1">
        <v>47</v>
      </c>
      <c r="F107" s="1">
        <f>G107-E107</f>
        <v>10</v>
      </c>
      <c r="G107" s="1">
        <v>57</v>
      </c>
      <c r="H107" s="1">
        <f>I107-G107</f>
        <v>4</v>
      </c>
      <c r="I107" s="1">
        <v>61</v>
      </c>
      <c r="J107" s="1">
        <f>K107-I107</f>
        <v>-4</v>
      </c>
      <c r="K107" s="1">
        <v>57</v>
      </c>
      <c r="L107" s="1">
        <f>M107-K107</f>
        <v>-1</v>
      </c>
      <c r="M107" s="1">
        <v>56</v>
      </c>
      <c r="N107" s="7" t="s">
        <v>372</v>
      </c>
      <c r="O107" t="s">
        <v>485</v>
      </c>
      <c r="P107" s="1" t="s">
        <v>75</v>
      </c>
      <c r="Q107" s="1">
        <v>1991</v>
      </c>
      <c r="R107" s="1">
        <f>$R$2-Q107</f>
        <v>32</v>
      </c>
      <c r="T107" s="30"/>
      <c r="U107" s="26"/>
      <c r="V107" s="26"/>
      <c r="W107" s="26"/>
      <c r="X107" s="27">
        <v>832000</v>
      </c>
      <c r="Y107" s="26">
        <f>X107-Z107</f>
        <v>214000</v>
      </c>
      <c r="Z107" s="27">
        <v>618000</v>
      </c>
      <c r="AA107" s="26">
        <f>Z107-AB107</f>
        <v>55144</v>
      </c>
      <c r="AB107" s="27">
        <v>562856</v>
      </c>
      <c r="AC107" s="26">
        <f>AB107-AD107</f>
        <v>-10000</v>
      </c>
      <c r="AD107" s="27">
        <v>572856</v>
      </c>
      <c r="AE107" s="9"/>
      <c r="AF107" s="117"/>
      <c r="AX107" s="1">
        <v>23</v>
      </c>
      <c r="AY107" s="1">
        <f>AX107-AZ107</f>
        <v>-13</v>
      </c>
      <c r="AZ107" s="1">
        <v>36</v>
      </c>
      <c r="BI107" s="1">
        <v>900</v>
      </c>
      <c r="BJ107" s="1">
        <f>BI107-BK107</f>
        <v>-50</v>
      </c>
      <c r="BK107" s="1">
        <v>950</v>
      </c>
    </row>
    <row r="108" spans="1:63" x14ac:dyDescent="0.3">
      <c r="A108" s="1" t="s">
        <v>23</v>
      </c>
      <c r="C108" s="1" t="s">
        <v>23</v>
      </c>
      <c r="E108" s="1">
        <v>61</v>
      </c>
      <c r="F108" s="1">
        <f>G108-E108</f>
        <v>-2</v>
      </c>
      <c r="G108" s="1">
        <v>59</v>
      </c>
      <c r="H108" s="1">
        <f>I108-G108</f>
        <v>0</v>
      </c>
      <c r="I108" s="1">
        <v>59</v>
      </c>
      <c r="J108" s="1">
        <f>K108-I108</f>
        <v>1</v>
      </c>
      <c r="K108" s="1">
        <v>60</v>
      </c>
      <c r="L108" s="1">
        <f>M108-K108</f>
        <v>-6</v>
      </c>
      <c r="M108" s="1">
        <v>54</v>
      </c>
      <c r="N108" s="7" t="s">
        <v>373</v>
      </c>
      <c r="O108" t="s">
        <v>404</v>
      </c>
      <c r="P108" s="1" t="s">
        <v>95</v>
      </c>
      <c r="Q108" s="1">
        <v>1919</v>
      </c>
      <c r="R108" s="1">
        <f>$R$2-Q108</f>
        <v>104</v>
      </c>
      <c r="T108" s="30"/>
      <c r="U108" s="26"/>
      <c r="V108" s="26"/>
      <c r="W108" s="26"/>
      <c r="X108" s="27">
        <v>600000</v>
      </c>
      <c r="Y108" s="26">
        <f>X108-Z108</f>
        <v>0</v>
      </c>
      <c r="Z108" s="27">
        <v>600000</v>
      </c>
      <c r="AA108" s="26">
        <f>Z108-AB108</f>
        <v>0</v>
      </c>
      <c r="AB108" s="27">
        <v>600000</v>
      </c>
      <c r="AC108" s="26">
        <f>AB108-AD108</f>
        <v>50000</v>
      </c>
      <c r="AD108" s="27">
        <v>550000</v>
      </c>
      <c r="AE108" s="9"/>
      <c r="AF108" s="117"/>
      <c r="AG108" s="114">
        <v>2200</v>
      </c>
      <c r="AK108" s="1">
        <v>2200</v>
      </c>
      <c r="AL108" s="1">
        <f>AK108-AM108</f>
        <v>0</v>
      </c>
      <c r="AM108" s="1">
        <v>2200</v>
      </c>
      <c r="AR108" s="114" t="s">
        <v>12</v>
      </c>
    </row>
    <row r="109" spans="1:63" x14ac:dyDescent="0.3">
      <c r="A109" s="1" t="s">
        <v>23</v>
      </c>
      <c r="C109" s="1" t="s">
        <v>23</v>
      </c>
      <c r="E109" s="1">
        <v>89</v>
      </c>
      <c r="F109" s="1">
        <f>G109-E109</f>
        <v>2</v>
      </c>
      <c r="G109" s="1">
        <v>91</v>
      </c>
      <c r="H109" s="1">
        <f>I109-G109</f>
        <v>-7</v>
      </c>
      <c r="I109" s="1">
        <v>84</v>
      </c>
      <c r="J109" s="1">
        <f>K109-I109</f>
        <v>2</v>
      </c>
      <c r="K109" s="1">
        <v>86</v>
      </c>
      <c r="L109" s="1">
        <f>M109-K109</f>
        <v>2</v>
      </c>
      <c r="M109" s="1">
        <v>88</v>
      </c>
      <c r="N109" s="7" t="s">
        <v>375</v>
      </c>
      <c r="O109" t="s">
        <v>487</v>
      </c>
      <c r="P109" s="1" t="s">
        <v>271</v>
      </c>
      <c r="Q109" s="1">
        <v>1987</v>
      </c>
      <c r="R109" s="1">
        <f>$R$2-Q109</f>
        <v>36</v>
      </c>
      <c r="T109" s="30"/>
      <c r="U109" s="26"/>
      <c r="V109" s="26"/>
      <c r="W109" s="26"/>
      <c r="X109" s="27">
        <v>297000</v>
      </c>
      <c r="Y109" s="26">
        <f>X109-Z109</f>
        <v>0</v>
      </c>
      <c r="Z109" s="27">
        <v>297000</v>
      </c>
      <c r="AA109" s="26">
        <f>Z109-AB109</f>
        <v>-10000</v>
      </c>
      <c r="AB109" s="27">
        <v>307000</v>
      </c>
      <c r="AC109" s="26">
        <f>AB109-AD109</f>
        <v>27000</v>
      </c>
      <c r="AD109" s="27">
        <v>280000</v>
      </c>
      <c r="AE109" s="9"/>
      <c r="AF109" s="117"/>
      <c r="AX109" s="1">
        <v>1135</v>
      </c>
      <c r="AY109" s="1">
        <f>AX109-AZ109</f>
        <v>0</v>
      </c>
      <c r="AZ109" s="1">
        <v>1135</v>
      </c>
      <c r="BI109" s="1">
        <v>1823</v>
      </c>
      <c r="BJ109" s="1">
        <f>BI109-BK109</f>
        <v>0</v>
      </c>
      <c r="BK109" s="1">
        <v>1823</v>
      </c>
    </row>
    <row r="110" spans="1:63" x14ac:dyDescent="0.3">
      <c r="A110" s="1" t="s">
        <v>23</v>
      </c>
      <c r="C110" s="1" t="s">
        <v>23</v>
      </c>
      <c r="E110" s="1">
        <v>91</v>
      </c>
      <c r="F110" s="1" t="s">
        <v>12</v>
      </c>
      <c r="G110" s="1" t="s">
        <v>23</v>
      </c>
      <c r="H110" s="1" t="s">
        <v>12</v>
      </c>
      <c r="I110" t="s">
        <v>23</v>
      </c>
      <c r="J110" s="1"/>
      <c r="K110" s="1" t="s">
        <v>23</v>
      </c>
      <c r="M110" s="1" t="s">
        <v>23</v>
      </c>
      <c r="N110" s="7" t="s">
        <v>376</v>
      </c>
      <c r="O110" t="s">
        <v>488</v>
      </c>
      <c r="P110" s="1" t="s">
        <v>95</v>
      </c>
      <c r="Q110" s="1" t="s">
        <v>12</v>
      </c>
      <c r="R110" s="1" t="s">
        <v>12</v>
      </c>
      <c r="T110" s="30"/>
      <c r="U110" s="26"/>
      <c r="V110" s="26"/>
      <c r="W110" s="26"/>
      <c r="X110" s="27">
        <v>292568</v>
      </c>
      <c r="Y110" s="26"/>
      <c r="Z110" s="27"/>
      <c r="AA110" s="26"/>
      <c r="AB110" s="27"/>
      <c r="AC110" s="26" t="s">
        <v>12</v>
      </c>
      <c r="AD110" s="27"/>
      <c r="AE110" s="9"/>
      <c r="AF110" s="117"/>
    </row>
    <row r="111" spans="1:63" x14ac:dyDescent="0.3">
      <c r="A111" s="1" t="s">
        <v>23</v>
      </c>
      <c r="C111" s="1" t="s">
        <v>23</v>
      </c>
      <c r="E111" s="1">
        <v>93</v>
      </c>
      <c r="F111" s="1">
        <f>G111-E111</f>
        <v>1</v>
      </c>
      <c r="G111" s="1">
        <v>94</v>
      </c>
      <c r="H111" s="1">
        <f>I111-G111</f>
        <v>-1</v>
      </c>
      <c r="I111" s="1">
        <v>93</v>
      </c>
      <c r="J111" s="1"/>
      <c r="K111" s="1" t="s">
        <v>23</v>
      </c>
      <c r="M111" s="1" t="s">
        <v>23</v>
      </c>
      <c r="N111" s="7" t="s">
        <v>377</v>
      </c>
      <c r="O111" t="s">
        <v>470</v>
      </c>
      <c r="P111" s="1" t="s">
        <v>173</v>
      </c>
      <c r="Q111" s="1">
        <v>1994</v>
      </c>
      <c r="R111" s="1">
        <f>$R$2-Q111</f>
        <v>29</v>
      </c>
      <c r="T111" s="30"/>
      <c r="U111" s="26"/>
      <c r="V111" s="26"/>
      <c r="W111" s="26"/>
      <c r="X111" s="27">
        <v>283137</v>
      </c>
      <c r="Y111" s="26">
        <f>X111-Z111</f>
        <v>0</v>
      </c>
      <c r="Z111" s="27">
        <v>283137</v>
      </c>
      <c r="AA111" s="26">
        <f>Z111-AB111</f>
        <v>-7798</v>
      </c>
      <c r="AB111" s="27">
        <v>290935</v>
      </c>
      <c r="AC111" s="26" t="s">
        <v>12</v>
      </c>
      <c r="AD111" s="27"/>
      <c r="AE111" s="9"/>
      <c r="AF111" s="117"/>
      <c r="AI111" s="1">
        <v>955</v>
      </c>
      <c r="AJ111" s="1">
        <f>AI111-AK111</f>
        <v>0</v>
      </c>
      <c r="AK111" s="1">
        <v>955</v>
      </c>
      <c r="AT111" s="1">
        <v>1224</v>
      </c>
      <c r="AU111" s="1">
        <f>AT111-AV111</f>
        <v>0</v>
      </c>
      <c r="AV111" s="1">
        <v>1224</v>
      </c>
      <c r="AW111" s="1">
        <f>AV111-AX111</f>
        <v>87</v>
      </c>
      <c r="AX111" s="1">
        <v>1137</v>
      </c>
      <c r="BE111" s="1">
        <v>945</v>
      </c>
      <c r="BF111" s="1">
        <f>BE111-BG111</f>
        <v>0</v>
      </c>
      <c r="BG111" s="1">
        <v>945</v>
      </c>
      <c r="BH111" s="1">
        <f>BG111-BI111</f>
        <v>-194</v>
      </c>
      <c r="BI111" s="1">
        <v>1139</v>
      </c>
    </row>
    <row r="112" spans="1:63" x14ac:dyDescent="0.3">
      <c r="A112" s="1" t="s">
        <v>23</v>
      </c>
      <c r="C112" s="1" t="s">
        <v>23</v>
      </c>
      <c r="E112" s="1">
        <v>97</v>
      </c>
      <c r="F112" s="1" t="s">
        <v>12</v>
      </c>
      <c r="G112" s="1" t="s">
        <v>23</v>
      </c>
      <c r="H112" s="1" t="s">
        <v>12</v>
      </c>
      <c r="I112" t="s">
        <v>23</v>
      </c>
      <c r="J112" s="1"/>
      <c r="K112" s="1">
        <v>97</v>
      </c>
      <c r="L112" s="1">
        <f>M112-K112</f>
        <v>-4</v>
      </c>
      <c r="M112" s="1">
        <v>93</v>
      </c>
      <c r="N112" s="7" t="s">
        <v>378</v>
      </c>
      <c r="O112" t="s">
        <v>489</v>
      </c>
      <c r="P112" s="1" t="s">
        <v>411</v>
      </c>
      <c r="Q112" s="1">
        <v>1947</v>
      </c>
      <c r="R112" s="1">
        <f>$R$2-Q112</f>
        <v>76</v>
      </c>
      <c r="S112" s="1" t="s">
        <v>12</v>
      </c>
      <c r="T112" s="30"/>
      <c r="U112" s="26"/>
      <c r="V112" s="26"/>
      <c r="W112" s="26"/>
      <c r="X112" s="27">
        <v>261000</v>
      </c>
      <c r="Y112" s="26"/>
      <c r="Z112" s="27"/>
      <c r="AA112" s="26">
        <f>Z112-AB112</f>
        <v>-275000</v>
      </c>
      <c r="AB112" s="27">
        <v>275000</v>
      </c>
      <c r="AC112" s="26">
        <f>AB112-AD112</f>
        <v>19000</v>
      </c>
      <c r="AD112" s="27">
        <v>256000</v>
      </c>
      <c r="AE112" s="9"/>
      <c r="AF112" s="117"/>
      <c r="AX112" s="1">
        <v>977</v>
      </c>
      <c r="AY112" s="1">
        <f>AX112-AZ112</f>
        <v>-26</v>
      </c>
      <c r="AZ112" s="1">
        <v>1003</v>
      </c>
      <c r="BI112" s="1">
        <v>1217</v>
      </c>
      <c r="BJ112" s="1">
        <f>BI112-BK112</f>
        <v>-130</v>
      </c>
      <c r="BK112" s="1">
        <v>1347</v>
      </c>
    </row>
    <row r="113" spans="1:63" x14ac:dyDescent="0.3">
      <c r="A113" s="1" t="s">
        <v>23</v>
      </c>
      <c r="C113" s="1" t="s">
        <v>23</v>
      </c>
      <c r="D113" s="1"/>
      <c r="E113" s="1">
        <v>98</v>
      </c>
      <c r="F113" s="1" t="s">
        <v>12</v>
      </c>
      <c r="G113" s="1" t="s">
        <v>23</v>
      </c>
      <c r="H113" s="1" t="s">
        <v>12</v>
      </c>
      <c r="I113" t="s">
        <v>23</v>
      </c>
      <c r="J113" s="1"/>
      <c r="K113" s="1" t="s">
        <v>23</v>
      </c>
      <c r="M113" s="1">
        <v>77</v>
      </c>
      <c r="N113" s="7" t="s">
        <v>379</v>
      </c>
      <c r="O113" t="s">
        <v>490</v>
      </c>
      <c r="P113" s="1" t="s">
        <v>76</v>
      </c>
      <c r="Q113" s="1">
        <v>1925</v>
      </c>
      <c r="R113" s="1">
        <f>$R$2-Q113</f>
        <v>98</v>
      </c>
      <c r="S113" s="1" t="s">
        <v>256</v>
      </c>
      <c r="T113" s="30"/>
      <c r="U113" s="26"/>
      <c r="V113" s="26"/>
      <c r="W113" s="26"/>
      <c r="X113" s="27">
        <v>256000</v>
      </c>
      <c r="Y113" s="26"/>
      <c r="Z113" s="27"/>
      <c r="AA113" s="26"/>
      <c r="AB113" s="27"/>
      <c r="AC113" s="26" t="s">
        <v>12</v>
      </c>
      <c r="AD113" s="27">
        <v>266000</v>
      </c>
      <c r="AE113" s="9"/>
      <c r="AF113" s="117"/>
      <c r="AY113" s="1">
        <f>AX113-AZ113</f>
        <v>-2001</v>
      </c>
      <c r="AZ113" s="1">
        <v>2001</v>
      </c>
      <c r="BK113" s="1">
        <v>8012</v>
      </c>
    </row>
    <row r="114" spans="1:63" x14ac:dyDescent="0.3">
      <c r="A114" s="1" t="s">
        <v>23</v>
      </c>
      <c r="C114" s="1" t="s">
        <v>23</v>
      </c>
      <c r="D114" s="1"/>
      <c r="E114" s="1">
        <v>96</v>
      </c>
      <c r="F114" s="1">
        <f>G114-E114</f>
        <v>-3</v>
      </c>
      <c r="G114" s="1">
        <v>93</v>
      </c>
      <c r="H114" s="1" t="s">
        <v>12</v>
      </c>
      <c r="I114" s="1" t="s">
        <v>23</v>
      </c>
      <c r="J114" s="1"/>
      <c r="K114" s="1" t="s">
        <v>23</v>
      </c>
      <c r="M114" s="1" t="s">
        <v>23</v>
      </c>
      <c r="N114" s="7" t="s">
        <v>382</v>
      </c>
      <c r="O114" t="s">
        <v>491</v>
      </c>
      <c r="P114" s="1" t="s">
        <v>91</v>
      </c>
      <c r="Q114" s="1">
        <v>1932</v>
      </c>
      <c r="R114" s="1">
        <f>$R$2-Q114</f>
        <v>91</v>
      </c>
      <c r="S114" s="1" t="s">
        <v>12</v>
      </c>
      <c r="T114" s="30"/>
      <c r="U114" s="26"/>
      <c r="V114" s="26"/>
      <c r="W114" s="26"/>
      <c r="X114" s="27">
        <v>273125</v>
      </c>
      <c r="Y114" s="26">
        <f>X114-Z114</f>
        <v>0</v>
      </c>
      <c r="Z114" s="27">
        <v>273125</v>
      </c>
      <c r="AA114" s="26"/>
      <c r="AB114" s="27"/>
      <c r="AC114" s="26" t="s">
        <v>12</v>
      </c>
      <c r="AD114" s="27"/>
      <c r="AE114" s="9"/>
      <c r="AF114" s="117"/>
    </row>
    <row r="115" spans="1:63" x14ac:dyDescent="0.3">
      <c r="A115" s="1" t="s">
        <v>23</v>
      </c>
      <c r="C115" s="1" t="s">
        <v>23</v>
      </c>
      <c r="D115" s="1"/>
      <c r="E115" s="1" t="s">
        <v>23</v>
      </c>
      <c r="F115" s="1"/>
      <c r="G115" s="1">
        <v>61</v>
      </c>
      <c r="H115" s="1">
        <f>I115-G115</f>
        <v>8</v>
      </c>
      <c r="I115" s="1">
        <v>69</v>
      </c>
      <c r="J115" s="1">
        <f>K115-I115</f>
        <v>6</v>
      </c>
      <c r="K115" s="1">
        <v>75</v>
      </c>
      <c r="L115" s="1">
        <f>M115-K115</f>
        <v>4</v>
      </c>
      <c r="M115" s="1">
        <v>79</v>
      </c>
      <c r="N115" s="7" t="s">
        <v>383</v>
      </c>
      <c r="O115" t="s">
        <v>492</v>
      </c>
      <c r="P115" s="1" t="s">
        <v>409</v>
      </c>
      <c r="Q115" s="1">
        <v>1925</v>
      </c>
      <c r="R115" s="1">
        <f>$R$2-Q115</f>
        <v>98</v>
      </c>
      <c r="S115" s="1" t="s">
        <v>501</v>
      </c>
      <c r="T115" s="30"/>
      <c r="U115" s="26"/>
      <c r="V115" s="26"/>
      <c r="W115" s="26"/>
      <c r="X115" s="27"/>
      <c r="Y115" s="27"/>
      <c r="Z115" s="27">
        <v>561000</v>
      </c>
      <c r="AA115" s="26">
        <f>Z115-AB115</f>
        <v>70000</v>
      </c>
      <c r="AB115" s="27">
        <v>491000</v>
      </c>
      <c r="AC115" s="26">
        <f>AB115-AD115</f>
        <v>78500</v>
      </c>
      <c r="AD115" s="27">
        <v>412500</v>
      </c>
      <c r="AE115" s="9"/>
      <c r="AF115" s="117"/>
      <c r="AK115" s="1">
        <v>4040</v>
      </c>
      <c r="AL115" s="1">
        <f>AK115-AM115</f>
        <v>692</v>
      </c>
      <c r="AM115" s="1">
        <v>3348</v>
      </c>
      <c r="AN115" s="1">
        <f>AM115-AO115</f>
        <v>198</v>
      </c>
      <c r="AO115" s="1">
        <v>3150</v>
      </c>
      <c r="AV115" s="1">
        <v>1958</v>
      </c>
      <c r="AW115" s="1">
        <f>AV115-AX115</f>
        <v>258</v>
      </c>
      <c r="AX115" s="1">
        <v>1700</v>
      </c>
      <c r="AY115" s="1">
        <f>AX115-AZ115</f>
        <v>30</v>
      </c>
      <c r="AZ115" s="1">
        <v>1670</v>
      </c>
      <c r="BG115" s="1">
        <v>4500</v>
      </c>
      <c r="BH115" s="1">
        <f>BG115-BI115</f>
        <v>500</v>
      </c>
      <c r="BI115" s="1">
        <v>4000</v>
      </c>
      <c r="BJ115" s="1">
        <f>BI115-BK115</f>
        <v>500</v>
      </c>
      <c r="BK115" s="1">
        <v>3500</v>
      </c>
    </row>
    <row r="116" spans="1:63" x14ac:dyDescent="0.3">
      <c r="A116" s="1" t="s">
        <v>23</v>
      </c>
      <c r="C116" s="1" t="s">
        <v>23</v>
      </c>
      <c r="D116" s="1"/>
      <c r="E116" s="1" t="s">
        <v>23</v>
      </c>
      <c r="F116" s="1"/>
      <c r="G116" s="1">
        <v>77</v>
      </c>
      <c r="H116" s="1">
        <f>I116-G116</f>
        <v>1</v>
      </c>
      <c r="I116" s="1">
        <v>78</v>
      </c>
      <c r="J116" s="1">
        <f>K116-I116</f>
        <v>3</v>
      </c>
      <c r="K116" s="1">
        <v>81</v>
      </c>
      <c r="L116" s="1">
        <f>M116-K116</f>
        <v>6</v>
      </c>
      <c r="M116" s="1">
        <v>87</v>
      </c>
      <c r="N116" s="7" t="s">
        <v>384</v>
      </c>
      <c r="O116" t="s">
        <v>448</v>
      </c>
      <c r="P116" s="1" t="s">
        <v>97</v>
      </c>
      <c r="Q116" s="1">
        <v>1988</v>
      </c>
      <c r="R116" s="1">
        <f>$R$2-Q116</f>
        <v>35</v>
      </c>
      <c r="S116" s="1" t="s">
        <v>502</v>
      </c>
      <c r="T116" s="30"/>
      <c r="U116" s="26"/>
      <c r="V116" s="26"/>
      <c r="W116" s="26"/>
      <c r="X116" s="27"/>
      <c r="Y116" s="27"/>
      <c r="Z116" s="27">
        <v>384719</v>
      </c>
      <c r="AA116" s="26">
        <f>Z116-AB116</f>
        <v>0</v>
      </c>
      <c r="AB116" s="27">
        <v>384719</v>
      </c>
      <c r="AC116" s="26">
        <f>AB116-AD116</f>
        <v>44799</v>
      </c>
      <c r="AD116" s="27">
        <v>339920</v>
      </c>
      <c r="AE116" s="9"/>
      <c r="AF116" s="117"/>
      <c r="AK116" s="1">
        <v>200</v>
      </c>
      <c r="AL116" s="1">
        <f>AK116-AM116</f>
        <v>0</v>
      </c>
      <c r="AM116" s="1">
        <v>200</v>
      </c>
      <c r="AN116" s="1">
        <f>AM116-AO116</f>
        <v>10</v>
      </c>
      <c r="AO116" s="1">
        <v>190</v>
      </c>
      <c r="AX116" s="1">
        <v>1035</v>
      </c>
      <c r="AY116" s="1">
        <f>AX116-AZ116</f>
        <v>-2</v>
      </c>
      <c r="AZ116" s="1">
        <v>1037</v>
      </c>
      <c r="BI116" s="1">
        <v>1899</v>
      </c>
      <c r="BJ116" s="1">
        <f>BI116-BK116</f>
        <v>53</v>
      </c>
      <c r="BK116" s="1">
        <v>1846</v>
      </c>
    </row>
    <row r="117" spans="1:63" x14ac:dyDescent="0.3">
      <c r="A117" s="1" t="s">
        <v>23</v>
      </c>
      <c r="C117" s="1" t="s">
        <v>23</v>
      </c>
      <c r="D117" s="1"/>
      <c r="E117" s="1" t="s">
        <v>23</v>
      </c>
      <c r="F117" s="1"/>
      <c r="G117" s="1">
        <v>82</v>
      </c>
      <c r="H117" s="1" t="s">
        <v>12</v>
      </c>
      <c r="I117" s="1" t="s">
        <v>23</v>
      </c>
      <c r="J117" s="1" t="s">
        <v>12</v>
      </c>
      <c r="K117" s="1" t="s">
        <v>23</v>
      </c>
      <c r="M117" s="1">
        <v>94</v>
      </c>
      <c r="N117" s="7" t="s">
        <v>385</v>
      </c>
      <c r="O117" t="s">
        <v>493</v>
      </c>
      <c r="P117" s="1" t="s">
        <v>75</v>
      </c>
      <c r="Q117" s="1">
        <v>1946</v>
      </c>
      <c r="R117" s="1">
        <f>$R$2-Q117</f>
        <v>77</v>
      </c>
      <c r="T117" s="30"/>
      <c r="U117" s="26"/>
      <c r="V117" s="26"/>
      <c r="W117" s="26"/>
      <c r="X117" s="27"/>
      <c r="Y117" s="27"/>
      <c r="Z117" s="27">
        <v>341073</v>
      </c>
      <c r="AA117" s="26"/>
      <c r="AB117" s="27"/>
      <c r="AC117" s="26" t="s">
        <v>12</v>
      </c>
      <c r="AD117" s="27">
        <v>314303</v>
      </c>
      <c r="AE117" s="9"/>
      <c r="AF117" s="117"/>
      <c r="AV117" s="1">
        <v>824</v>
      </c>
      <c r="AY117" s="1">
        <f>AX117-AZ117</f>
        <v>-713</v>
      </c>
      <c r="AZ117" s="1">
        <v>713</v>
      </c>
      <c r="BG117" s="1">
        <v>1104</v>
      </c>
      <c r="BK117" s="1">
        <v>1092</v>
      </c>
    </row>
    <row r="118" spans="1:63" x14ac:dyDescent="0.3">
      <c r="A118" s="1" t="s">
        <v>23</v>
      </c>
      <c r="C118" s="1" t="s">
        <v>23</v>
      </c>
      <c r="D118" s="1"/>
      <c r="E118" s="1" t="s">
        <v>23</v>
      </c>
      <c r="F118" s="1"/>
      <c r="G118" s="1">
        <v>95</v>
      </c>
      <c r="H118" s="1">
        <f>I118-G118</f>
        <v>2</v>
      </c>
      <c r="I118" s="1">
        <v>97</v>
      </c>
      <c r="J118" s="1">
        <f>K118-I118</f>
        <v>-3</v>
      </c>
      <c r="K118" s="1">
        <v>94</v>
      </c>
      <c r="L118" s="1">
        <f>M118-K118</f>
        <v>3</v>
      </c>
      <c r="M118" s="1">
        <v>97</v>
      </c>
      <c r="N118" s="7" t="s">
        <v>386</v>
      </c>
      <c r="O118" t="s">
        <v>494</v>
      </c>
      <c r="P118" s="1" t="s">
        <v>81</v>
      </c>
      <c r="Q118" s="1">
        <v>1978</v>
      </c>
      <c r="R118" s="1">
        <f>$R$2-Q118</f>
        <v>45</v>
      </c>
      <c r="T118" s="30"/>
      <c r="U118" s="26"/>
      <c r="V118" s="26"/>
      <c r="W118" s="26"/>
      <c r="X118" s="27"/>
      <c r="Y118" s="27"/>
      <c r="Z118" s="27">
        <v>276978</v>
      </c>
      <c r="AA118" s="26"/>
      <c r="AB118" s="27"/>
      <c r="AC118" s="26" t="s">
        <v>12</v>
      </c>
      <c r="AD118" s="27">
        <v>261403</v>
      </c>
      <c r="AE118" s="9"/>
      <c r="AF118" s="117"/>
      <c r="AK118" s="1">
        <v>2357</v>
      </c>
      <c r="AO118" s="1">
        <v>1725</v>
      </c>
      <c r="AV118" s="1">
        <v>1264</v>
      </c>
      <c r="AY118" s="1">
        <f>AX118-AZ118</f>
        <v>-1060</v>
      </c>
      <c r="AZ118" s="1">
        <v>1060</v>
      </c>
      <c r="BG118" s="1">
        <v>2417</v>
      </c>
      <c r="BK118" s="1">
        <v>2250</v>
      </c>
    </row>
    <row r="119" spans="1:63" x14ac:dyDescent="0.3">
      <c r="A119" s="1" t="s">
        <v>23</v>
      </c>
      <c r="C119" s="1" t="s">
        <v>23</v>
      </c>
      <c r="D119" s="1"/>
      <c r="E119" s="1" t="s">
        <v>23</v>
      </c>
      <c r="F119" s="1"/>
      <c r="G119" s="1">
        <v>97</v>
      </c>
      <c r="H119" s="1" t="s">
        <v>12</v>
      </c>
      <c r="I119" s="1" t="s">
        <v>23</v>
      </c>
      <c r="J119" s="1" t="s">
        <v>12</v>
      </c>
      <c r="K119" s="1" t="s">
        <v>23</v>
      </c>
      <c r="M119" s="1" t="s">
        <v>23</v>
      </c>
      <c r="N119" s="7" t="s">
        <v>387</v>
      </c>
      <c r="O119" t="s">
        <v>495</v>
      </c>
      <c r="P119" s="1" t="s">
        <v>76</v>
      </c>
      <c r="Q119" s="1">
        <v>1943</v>
      </c>
      <c r="R119" s="1">
        <f>$R$2-Q119</f>
        <v>80</v>
      </c>
      <c r="T119" s="30"/>
      <c r="U119" s="26"/>
      <c r="V119" s="26"/>
      <c r="W119" s="26"/>
      <c r="X119" s="27"/>
      <c r="Y119" s="27"/>
      <c r="Z119" s="27">
        <v>275000</v>
      </c>
      <c r="AA119" s="26"/>
      <c r="AB119" s="27"/>
      <c r="AC119" s="26" t="s">
        <v>12</v>
      </c>
      <c r="AD119" s="27"/>
      <c r="AE119" s="9"/>
      <c r="AF119" s="117"/>
      <c r="AK119" s="1">
        <v>1511</v>
      </c>
      <c r="AV119" s="1">
        <v>1000</v>
      </c>
      <c r="BG119" s="1">
        <v>1450</v>
      </c>
    </row>
    <row r="120" spans="1:63" x14ac:dyDescent="0.3">
      <c r="A120" s="1" t="s">
        <v>23</v>
      </c>
      <c r="C120" s="1" t="s">
        <v>23</v>
      </c>
      <c r="D120" s="1"/>
      <c r="E120" s="1" t="s">
        <v>23</v>
      </c>
      <c r="F120" s="1"/>
      <c r="G120" s="1">
        <v>100</v>
      </c>
      <c r="H120" s="1">
        <f>I120-G120</f>
        <v>-1</v>
      </c>
      <c r="I120" s="1">
        <v>99</v>
      </c>
      <c r="J120" s="1">
        <f>K120-I120</f>
        <v>-1</v>
      </c>
      <c r="K120" s="1">
        <v>98</v>
      </c>
      <c r="L120" s="1">
        <f>M120-K120</f>
        <v>1</v>
      </c>
      <c r="M120" s="1">
        <v>99</v>
      </c>
      <c r="N120" s="7" t="s">
        <v>388</v>
      </c>
      <c r="O120" t="s">
        <v>176</v>
      </c>
      <c r="P120" s="1" t="s">
        <v>409</v>
      </c>
      <c r="Q120" s="1">
        <v>1940</v>
      </c>
      <c r="R120" s="1">
        <f>$R$2-Q120</f>
        <v>83</v>
      </c>
      <c r="S120" s="1" t="s">
        <v>501</v>
      </c>
      <c r="T120" s="30"/>
      <c r="U120" s="26"/>
      <c r="V120" s="26"/>
      <c r="W120" s="26"/>
      <c r="X120" s="27"/>
      <c r="Y120" s="27"/>
      <c r="Z120" s="27">
        <v>269000</v>
      </c>
      <c r="AA120" s="26">
        <f>Z120-AB120</f>
        <v>-8000</v>
      </c>
      <c r="AB120" s="27">
        <v>277000</v>
      </c>
      <c r="AC120" s="26" t="s">
        <v>12</v>
      </c>
      <c r="AD120" s="27"/>
      <c r="AE120" s="9"/>
      <c r="AF120" s="117"/>
      <c r="AX120" s="1">
        <v>1100</v>
      </c>
      <c r="BI120" s="1">
        <v>2000</v>
      </c>
    </row>
    <row r="121" spans="1:63" x14ac:dyDescent="0.3">
      <c r="A121" s="1" t="s">
        <v>23</v>
      </c>
      <c r="C121" s="1" t="s">
        <v>23</v>
      </c>
      <c r="E121" s="1" t="s">
        <v>23</v>
      </c>
      <c r="G121" s="1" t="s">
        <v>23</v>
      </c>
      <c r="H121" s="1" t="s">
        <v>12</v>
      </c>
      <c r="I121" s="1">
        <v>91</v>
      </c>
      <c r="J121" s="1">
        <f>K121-I121</f>
        <v>-6</v>
      </c>
      <c r="K121" s="1">
        <v>85</v>
      </c>
      <c r="L121" s="1">
        <f>M121-K121</f>
        <v>-2</v>
      </c>
      <c r="M121" s="1">
        <v>83</v>
      </c>
      <c r="N121" s="7" t="s">
        <v>390</v>
      </c>
      <c r="O121" t="s">
        <v>137</v>
      </c>
      <c r="P121" s="1" t="s">
        <v>409</v>
      </c>
      <c r="Q121" s="1">
        <v>1933</v>
      </c>
      <c r="R121" s="1">
        <f>$R$2-Q121</f>
        <v>90</v>
      </c>
      <c r="T121" s="30"/>
      <c r="U121" s="26"/>
      <c r="V121" s="26"/>
      <c r="W121" s="26"/>
      <c r="X121" s="27"/>
      <c r="Y121" s="27"/>
      <c r="Z121" s="27"/>
      <c r="AA121" s="27"/>
      <c r="AB121" s="27">
        <v>292635</v>
      </c>
      <c r="AC121" s="26">
        <f>AB121-AD121</f>
        <v>-9369</v>
      </c>
      <c r="AD121" s="27">
        <v>302004</v>
      </c>
      <c r="AE121" s="9"/>
      <c r="AF121" s="117"/>
      <c r="AM121" s="1">
        <v>1126</v>
      </c>
      <c r="AN121" s="1">
        <f>AM121-AO121</f>
        <v>-139</v>
      </c>
      <c r="AO121" s="1">
        <v>1265</v>
      </c>
      <c r="AX121" s="1">
        <v>1150</v>
      </c>
      <c r="AY121" s="1">
        <f>AX121-AZ121</f>
        <v>-81</v>
      </c>
      <c r="AZ121" s="1">
        <v>1231</v>
      </c>
      <c r="BI121" s="1">
        <v>1150</v>
      </c>
      <c r="BJ121" s="1">
        <f>BI121-BK121</f>
        <v>-81</v>
      </c>
      <c r="BK121" s="1">
        <v>1231</v>
      </c>
    </row>
    <row r="122" spans="1:63" x14ac:dyDescent="0.3">
      <c r="A122" s="1" t="s">
        <v>23</v>
      </c>
      <c r="C122" s="1" t="s">
        <v>23</v>
      </c>
      <c r="E122" s="1" t="s">
        <v>23</v>
      </c>
      <c r="G122" s="1" t="s">
        <v>23</v>
      </c>
      <c r="H122" s="1" t="s">
        <v>12</v>
      </c>
      <c r="I122" s="1">
        <v>94</v>
      </c>
      <c r="J122" s="1">
        <f>K122-I122</f>
        <v>6</v>
      </c>
      <c r="K122" s="1">
        <v>100</v>
      </c>
      <c r="M122" s="1" t="s">
        <v>23</v>
      </c>
      <c r="N122" s="7" t="s">
        <v>391</v>
      </c>
      <c r="O122" t="s">
        <v>497</v>
      </c>
      <c r="P122" s="1" t="s">
        <v>411</v>
      </c>
      <c r="Q122" s="1">
        <v>1960</v>
      </c>
      <c r="R122" s="1">
        <f>$R$2-Q122</f>
        <v>63</v>
      </c>
      <c r="S122" s="1" t="s">
        <v>256</v>
      </c>
      <c r="T122" s="30"/>
      <c r="U122" s="26"/>
      <c r="V122" s="26"/>
      <c r="W122" s="26"/>
      <c r="X122" s="27"/>
      <c r="Y122" s="27"/>
      <c r="Z122" s="27"/>
      <c r="AA122" s="27"/>
      <c r="AB122" s="27">
        <v>290475</v>
      </c>
      <c r="AC122" s="26">
        <f>AB122-AD122</f>
        <v>51475</v>
      </c>
      <c r="AD122" s="27">
        <v>239000</v>
      </c>
      <c r="AE122" s="9"/>
      <c r="AF122" s="117"/>
      <c r="AM122" s="1">
        <v>2000</v>
      </c>
      <c r="AN122" s="1">
        <f>AM122-AO122</f>
        <v>100</v>
      </c>
      <c r="AO122" s="1">
        <v>1900</v>
      </c>
      <c r="AX122" s="1">
        <v>900</v>
      </c>
      <c r="AY122" s="1">
        <f>AX122-AZ122</f>
        <v>-415</v>
      </c>
      <c r="AZ122" s="1">
        <v>1315</v>
      </c>
      <c r="BI122" s="1">
        <v>1000</v>
      </c>
      <c r="BJ122" s="1">
        <f>BI122-BK122</f>
        <v>-314</v>
      </c>
      <c r="BK122" s="1">
        <v>1314</v>
      </c>
    </row>
    <row r="123" spans="1:63" x14ac:dyDescent="0.3">
      <c r="A123" s="1" t="s">
        <v>23</v>
      </c>
      <c r="C123" s="1" t="s">
        <v>23</v>
      </c>
      <c r="E123" s="1" t="s">
        <v>23</v>
      </c>
      <c r="G123" s="1" t="s">
        <v>23</v>
      </c>
      <c r="I123" s="1">
        <v>73</v>
      </c>
      <c r="J123" s="1">
        <f>K123-I123</f>
        <v>-2</v>
      </c>
      <c r="K123" s="1">
        <v>71</v>
      </c>
      <c r="L123" s="1">
        <f>M123-K123</f>
        <v>0</v>
      </c>
      <c r="M123" s="1">
        <v>71</v>
      </c>
      <c r="N123" s="7" t="s">
        <v>394</v>
      </c>
      <c r="O123" t="s">
        <v>450</v>
      </c>
      <c r="P123" s="1" t="s">
        <v>96</v>
      </c>
      <c r="Q123" s="1">
        <v>1963</v>
      </c>
      <c r="R123" s="1">
        <f>$R$2-Q123</f>
        <v>60</v>
      </c>
      <c r="S123" s="1" t="s">
        <v>256</v>
      </c>
      <c r="T123" s="30"/>
      <c r="U123" s="26"/>
      <c r="V123" s="26"/>
      <c r="W123" s="26"/>
      <c r="X123" s="27"/>
      <c r="Y123" s="27"/>
      <c r="Z123" s="27"/>
      <c r="AA123" s="27"/>
      <c r="AB123" s="27"/>
      <c r="AC123" s="27"/>
      <c r="AD123" s="27">
        <v>415541</v>
      </c>
      <c r="AE123" s="9"/>
      <c r="AF123" s="117"/>
      <c r="AO123" s="1">
        <v>2617</v>
      </c>
      <c r="AZ123" s="1">
        <v>1365</v>
      </c>
      <c r="BK123" s="1">
        <v>4410</v>
      </c>
    </row>
    <row r="124" spans="1:63" x14ac:dyDescent="0.3">
      <c r="A124" s="1" t="s">
        <v>23</v>
      </c>
      <c r="C124" s="1" t="s">
        <v>23</v>
      </c>
      <c r="E124" s="1" t="s">
        <v>23</v>
      </c>
      <c r="G124" s="1" t="s">
        <v>23</v>
      </c>
      <c r="I124" s="1">
        <v>76</v>
      </c>
      <c r="J124" s="1">
        <f>K124-I124</f>
        <v>5</v>
      </c>
      <c r="K124" s="1">
        <v>81</v>
      </c>
      <c r="L124" s="1">
        <f>M124-K124</f>
        <v>0</v>
      </c>
      <c r="M124" s="1">
        <v>81</v>
      </c>
      <c r="N124" s="7" t="s">
        <v>395</v>
      </c>
      <c r="O124" t="s">
        <v>499</v>
      </c>
      <c r="P124" s="1" t="s">
        <v>202</v>
      </c>
      <c r="Q124" s="1">
        <v>1931</v>
      </c>
      <c r="R124" s="1">
        <f>$R$2-Q124</f>
        <v>92</v>
      </c>
      <c r="T124" s="30"/>
      <c r="U124" s="26"/>
      <c r="V124" s="26"/>
      <c r="W124" s="26"/>
      <c r="X124" s="27"/>
      <c r="Y124" s="27"/>
      <c r="Z124" s="27"/>
      <c r="AA124" s="27"/>
      <c r="AB124" s="27"/>
      <c r="AC124" s="27"/>
      <c r="AD124" s="27">
        <v>400977</v>
      </c>
      <c r="AE124" s="9"/>
      <c r="AF124" s="117"/>
      <c r="AZ124" s="1">
        <v>1272</v>
      </c>
      <c r="BK124" s="1">
        <v>6065</v>
      </c>
    </row>
    <row r="125" spans="1:63" x14ac:dyDescent="0.3">
      <c r="A125" s="1" t="s">
        <v>23</v>
      </c>
      <c r="C125" s="1" t="s">
        <v>23</v>
      </c>
      <c r="E125" s="1" t="s">
        <v>23</v>
      </c>
      <c r="G125" s="1" t="s">
        <v>23</v>
      </c>
      <c r="I125" s="1">
        <v>83</v>
      </c>
      <c r="J125" s="1">
        <f>K125-I125</f>
        <v>-1</v>
      </c>
      <c r="K125" s="1">
        <v>82</v>
      </c>
      <c r="L125" s="1">
        <f>M125-K125</f>
        <v>0</v>
      </c>
      <c r="M125" s="1">
        <v>82</v>
      </c>
      <c r="N125" s="7" t="s">
        <v>396</v>
      </c>
      <c r="O125" t="s">
        <v>500</v>
      </c>
      <c r="P125" s="1" t="s">
        <v>96</v>
      </c>
      <c r="Q125" s="1">
        <v>1968</v>
      </c>
      <c r="R125" s="1">
        <f>$R$2-Q125</f>
        <v>55</v>
      </c>
      <c r="S125" s="1" t="s">
        <v>256</v>
      </c>
      <c r="T125" s="30"/>
      <c r="U125" s="26"/>
      <c r="V125" s="26"/>
      <c r="W125" s="26"/>
      <c r="X125" s="27"/>
      <c r="Y125" s="27"/>
      <c r="Z125" s="27"/>
      <c r="AA125" s="27"/>
      <c r="AB125" s="27"/>
      <c r="AC125" s="27"/>
      <c r="AD125" s="27">
        <v>320700</v>
      </c>
      <c r="AE125" s="9"/>
      <c r="AF125" s="117"/>
    </row>
    <row r="126" spans="1:63" x14ac:dyDescent="0.3">
      <c r="A126" s="1" t="s">
        <v>23</v>
      </c>
      <c r="C126" s="1" t="s">
        <v>23</v>
      </c>
      <c r="E126" s="1" t="s">
        <v>23</v>
      </c>
      <c r="G126" s="1" t="s">
        <v>23</v>
      </c>
      <c r="I126" s="1">
        <v>70</v>
      </c>
      <c r="J126" s="1">
        <f>K126-I126</f>
        <v>-4</v>
      </c>
      <c r="K126" s="1">
        <v>66</v>
      </c>
      <c r="L126" s="1">
        <f>M126-K126</f>
        <v>0</v>
      </c>
      <c r="M126" s="1">
        <v>66</v>
      </c>
      <c r="N126" s="7" t="s">
        <v>393</v>
      </c>
      <c r="O126" t="s">
        <v>498</v>
      </c>
      <c r="P126" s="1" t="s">
        <v>100</v>
      </c>
      <c r="Q126" s="1">
        <v>1977</v>
      </c>
      <c r="R126" s="1">
        <f>$R$2-Q126</f>
        <v>46</v>
      </c>
      <c r="S126" s="1" t="s">
        <v>256</v>
      </c>
      <c r="T126" s="30"/>
      <c r="U126" s="26"/>
      <c r="V126" s="26"/>
      <c r="W126" s="26"/>
      <c r="X126" s="27"/>
      <c r="Y126" s="27"/>
      <c r="Z126" s="27"/>
      <c r="AA126" s="27"/>
      <c r="AB126" s="27"/>
      <c r="AC126" s="27"/>
      <c r="AD126" s="27">
        <v>439500</v>
      </c>
      <c r="AE126" s="9"/>
      <c r="AF126" s="117"/>
      <c r="AO126" s="1">
        <v>3745</v>
      </c>
      <c r="AZ126" s="1">
        <v>1550</v>
      </c>
      <c r="BK126" s="1">
        <v>3950</v>
      </c>
    </row>
    <row r="127" spans="1:63" x14ac:dyDescent="0.3">
      <c r="A127" s="1" t="s">
        <v>23</v>
      </c>
      <c r="C127" s="1" t="s">
        <v>23</v>
      </c>
      <c r="D127" s="1"/>
      <c r="E127" s="1" t="s">
        <v>23</v>
      </c>
      <c r="F127" s="1"/>
      <c r="G127" s="1" t="s">
        <v>23</v>
      </c>
      <c r="H127" s="1" t="s">
        <v>12</v>
      </c>
      <c r="I127" s="1">
        <v>38</v>
      </c>
      <c r="J127" s="1">
        <f>K127-I127</f>
        <v>-3</v>
      </c>
      <c r="K127" s="1">
        <v>35</v>
      </c>
      <c r="L127" s="1">
        <f>M127-K127</f>
        <v>-2</v>
      </c>
      <c r="M127" s="1">
        <v>33</v>
      </c>
      <c r="N127" s="7" t="s">
        <v>389</v>
      </c>
      <c r="O127" t="s">
        <v>496</v>
      </c>
      <c r="P127" s="1" t="s">
        <v>443</v>
      </c>
      <c r="Q127" s="1">
        <v>1985</v>
      </c>
      <c r="R127" s="1">
        <f>$R$2-Q127</f>
        <v>38</v>
      </c>
      <c r="S127" s="1" t="s">
        <v>256</v>
      </c>
      <c r="T127" s="30"/>
      <c r="U127" s="26"/>
      <c r="V127" s="26"/>
      <c r="W127" s="26"/>
      <c r="X127" s="27"/>
      <c r="Y127" s="27"/>
      <c r="Z127" s="27"/>
      <c r="AA127" s="27"/>
      <c r="AB127" s="27">
        <v>999700</v>
      </c>
      <c r="AC127" s="26">
        <f>AB127-AD127</f>
        <v>-65656</v>
      </c>
      <c r="AD127" s="27">
        <v>1065356</v>
      </c>
      <c r="AE127" s="9"/>
      <c r="AF127" s="117"/>
      <c r="AM127" s="1">
        <v>5500</v>
      </c>
      <c r="AN127" s="1">
        <f>AM127-AO127</f>
        <v>300</v>
      </c>
      <c r="AO127" s="1">
        <v>5200</v>
      </c>
      <c r="AX127" s="1">
        <v>3850</v>
      </c>
      <c r="AY127" s="1">
        <f>AX127-AZ127</f>
        <v>0</v>
      </c>
      <c r="AZ127" s="1">
        <v>3850</v>
      </c>
      <c r="BI127" s="1">
        <v>10000</v>
      </c>
      <c r="BJ127" s="1">
        <f>BI127-BK127</f>
        <v>0</v>
      </c>
      <c r="BK127" s="1">
        <v>10000</v>
      </c>
    </row>
    <row r="128" spans="1:63" x14ac:dyDescent="0.3">
      <c r="O128" s="113"/>
      <c r="T128" s="30"/>
      <c r="U128" s="26"/>
      <c r="V128" s="26"/>
      <c r="AE128" s="9"/>
      <c r="AF128" s="117"/>
      <c r="AP128" s="9" t="s">
        <v>12</v>
      </c>
    </row>
    <row r="129" spans="20:63" x14ac:dyDescent="0.3">
      <c r="T129" s="33">
        <f>SUM(T3:T127)</f>
        <v>379922974</v>
      </c>
      <c r="U129" s="58">
        <f>T129/V129-1</f>
        <v>0.40028758155288147</v>
      </c>
      <c r="V129" s="105">
        <f>SUM(V3:V127)</f>
        <v>271317820</v>
      </c>
      <c r="W129" s="58">
        <f>V129/X129-1</f>
        <v>-0.10238020001817549</v>
      </c>
      <c r="X129" s="32">
        <f>SUM(X3:X127)</f>
        <v>302263631</v>
      </c>
      <c r="Y129" s="58">
        <f>X129/Z129-1</f>
        <v>7.702551204623731E-2</v>
      </c>
      <c r="Z129" s="32">
        <f>SUM(Z3:Z127)</f>
        <v>280646677</v>
      </c>
      <c r="AA129" s="58">
        <f>Z129/AB129-1</f>
        <v>8.0352115160742255E-3</v>
      </c>
      <c r="AB129" s="32">
        <f>SUM(AB3:AB127)</f>
        <v>278409597</v>
      </c>
      <c r="AC129" s="58">
        <f>AB129/AD129-1</f>
        <v>0.10009082667422975</v>
      </c>
      <c r="AD129" s="32">
        <f>SUM(AD3:AD127)</f>
        <v>253078737</v>
      </c>
      <c r="AE129" s="9">
        <f>SUM(AE3:AE127)</f>
        <v>1689855</v>
      </c>
      <c r="AF129" s="58">
        <f>AE129/AG129-1</f>
        <v>-2.9548110968261598E-3</v>
      </c>
      <c r="AG129" s="114">
        <f>SUM(AG3:AG127)</f>
        <v>1694863</v>
      </c>
      <c r="AH129" s="58">
        <f>AG129/AI129-1</f>
        <v>6.4390466309789618E-2</v>
      </c>
      <c r="AI129" s="1">
        <f>SUM(AI3:AI127)</f>
        <v>1592332</v>
      </c>
      <c r="AJ129" s="58">
        <f>AI129/AK129-1</f>
        <v>2.8793093534104308E-2</v>
      </c>
      <c r="AK129" s="1">
        <f>SUM(AK3:AK127)</f>
        <v>1547767</v>
      </c>
      <c r="AL129" s="58">
        <f>AK129/AM129-1</f>
        <v>5.7170236860906609E-2</v>
      </c>
      <c r="AM129" s="1">
        <f>SUM(AM3:AM127)</f>
        <v>1464066</v>
      </c>
      <c r="AN129" s="58">
        <f>AM129/AO129-1</f>
        <v>2.6153827822794629E-2</v>
      </c>
      <c r="AO129" s="1">
        <f>SUM(AO3:AO127)</f>
        <v>1426751</v>
      </c>
      <c r="AP129" s="9">
        <f>SUM(AP3:AP127)</f>
        <v>418584</v>
      </c>
      <c r="AQ129" s="58">
        <f>AP129/AR129-1</f>
        <v>-0.11383223987145208</v>
      </c>
      <c r="AR129" s="114">
        <f>SUM(AR3:AR127)</f>
        <v>472353</v>
      </c>
      <c r="AS129" s="58">
        <f>AR129/AT129-1</f>
        <v>5.8688655394380618E-2</v>
      </c>
      <c r="AT129" s="1">
        <f>SUM(AT3:AT127)</f>
        <v>446168</v>
      </c>
      <c r="AU129" s="58">
        <f>AT129/AV129-1</f>
        <v>0.32109852690798735</v>
      </c>
      <c r="AV129" s="1">
        <f>SUM(AV3:AV127)</f>
        <v>337725</v>
      </c>
      <c r="AW129" s="58">
        <f>AV129/AX129-1</f>
        <v>-0.12924035260963618</v>
      </c>
      <c r="AX129" s="1">
        <f>SUM(AX3:AX127)</f>
        <v>387851</v>
      </c>
      <c r="AY129" s="58">
        <f>AX129/AZ129-1</f>
        <v>5.6731211975075579E-2</v>
      </c>
      <c r="AZ129" s="1">
        <f>SUM(AZ3:AZ127)</f>
        <v>367029</v>
      </c>
      <c r="BA129" s="9">
        <f>SUM(BA3:BA127)</f>
        <v>1443290</v>
      </c>
      <c r="BB129" s="58">
        <f>BA129/BC129-1</f>
        <v>0.26628489809025058</v>
      </c>
      <c r="BC129" s="1">
        <f>SUM(BC3:BC127)</f>
        <v>1139783</v>
      </c>
      <c r="BD129" s="58">
        <f>BC129/BE129-1</f>
        <v>9.5087023150127514E-2</v>
      </c>
      <c r="BE129" s="1">
        <f>SUM(BE3:BE127)</f>
        <v>1040815</v>
      </c>
      <c r="BF129" s="58">
        <f>BE129/BG129-1</f>
        <v>0.1185184787164304</v>
      </c>
      <c r="BG129" s="1">
        <f>SUM(BG3:BG127)</f>
        <v>930530</v>
      </c>
      <c r="BH129" s="58">
        <f>BG129/BI129-1</f>
        <v>-8.778097253823991E-2</v>
      </c>
      <c r="BI129" s="1">
        <f>SUM(BI3:BI127)</f>
        <v>1020073</v>
      </c>
      <c r="BJ129" s="58">
        <f>BI129/BK129-1</f>
        <v>4.6535701754566006E-2</v>
      </c>
      <c r="BK129" s="1">
        <f>SUM(BK3:BK127)</f>
        <v>974714</v>
      </c>
    </row>
    <row r="130" spans="20:63" x14ac:dyDescent="0.3">
      <c r="AQ130" s="58"/>
    </row>
  </sheetData>
  <sheetProtection algorithmName="SHA-512" hashValue="bK90J0PTcdpYGXpgz4rq0EyEiZmN2rwVvr4QntOxjbwcd7gmxVdGfZt6oG00zUcUBsmo5aZ0pvPoEJJixQTPRw==" saltValue="5tIv8K9/c/YPx37C4twhfw==" spinCount="100000" sheet="1" objects="1" scenarios="1"/>
  <mergeCells count="6">
    <mergeCell ref="BA1:BK1"/>
    <mergeCell ref="C1:K1"/>
    <mergeCell ref="N1:P1"/>
    <mergeCell ref="T1:AD1"/>
    <mergeCell ref="AE1:AO1"/>
    <mergeCell ref="AP1:AZ1"/>
  </mergeCells>
  <conditionalFormatting sqref="U3:AD3 A3:S3 A4:A125 C4:S125 O126:O128 B4:B128 V4:AD102 AG4:AP125 AF4:AF128 AR4:BA125 AQ4:AQ128 U4:U128 BC4:XFD125 BB4:BB127 W103:AD125 V103:V126 AF3:XFD3 AE3:AE129">
    <cfRule type="cellIs" dxfId="2" priority="3" operator="lessThan">
      <formula>0</formula>
    </cfRule>
  </conditionalFormatting>
  <conditionalFormatting sqref="T3:T128">
    <cfRule type="cellIs" dxfId="1" priority="2" operator="lessThan">
      <formula>0</formula>
    </cfRule>
  </conditionalFormatting>
  <conditionalFormatting sqref="V127:V12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</vt:lpstr>
      <vt:lpstr>About</vt:lpstr>
      <vt:lpstr>Summary - Private Fleets</vt:lpstr>
      <vt:lpstr>Summary - For Hire</vt:lpstr>
      <vt:lpstr>Private Fleets Raw Data</vt:lpstr>
      <vt:lpstr>For Hire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 Anderson</cp:lastModifiedBy>
  <dcterms:created xsi:type="dcterms:W3CDTF">2023-01-16T13:14:16Z</dcterms:created>
  <dcterms:modified xsi:type="dcterms:W3CDTF">2023-08-12T17:05:13Z</dcterms:modified>
</cp:coreProperties>
</file>